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autoCompressPictures="0" defaultThemeVersion="166925"/>
  <mc:AlternateContent xmlns:mc="http://schemas.openxmlformats.org/markup-compatibility/2006">
    <mc:Choice Requires="x15">
      <x15ac:absPath xmlns:x15ac="http://schemas.microsoft.com/office/spreadsheetml/2010/11/ac" url="C:\Users\murdo\Dropbox\JUNE\Issues\JUNE Vol 20 No. 2 Winter 2022\Edited\"/>
    </mc:Choice>
  </mc:AlternateContent>
  <xr:revisionPtr revIDLastSave="0" documentId="13_ncr:1_{00C877FA-A9F8-44F6-8916-979FC3480B01}" xr6:coauthVersionLast="47" xr6:coauthVersionMax="47" xr10:uidLastSave="{00000000-0000-0000-0000-000000000000}"/>
  <bookViews>
    <workbookView xWindow="-28920" yWindow="-120" windowWidth="29040" windowHeight="15720" xr2:uid="{00000000-000D-0000-FFFF-FFFF00000000}"/>
  </bookViews>
  <sheets>
    <sheet name="video" sheetId="10" r:id="rId1"/>
    <sheet name="photo" sheetId="6" r:id="rId2"/>
    <sheet name="sensors" sheetId="1" r:id="rId3"/>
  </sheets>
  <definedNames>
    <definedName name="adapt" localSheetId="1">photo!$B$23</definedName>
    <definedName name="adapt" localSheetId="0">video!$B$24</definedName>
    <definedName name="adapt">#REF!</definedName>
    <definedName name="baseH">#REF!</definedName>
    <definedName name="baserate">#REF!</definedName>
    <definedName name="baseW">#REF!</definedName>
    <definedName name="cam" localSheetId="1">photo!$B$29</definedName>
    <definedName name="cam" localSheetId="0">video!$B$30</definedName>
    <definedName name="cam">#REF!</definedName>
    <definedName name="crop" localSheetId="0">video!$H$40</definedName>
    <definedName name="crop">#REF!</definedName>
    <definedName name="crop1x_1_1" localSheetId="1">photo!#REF!</definedName>
    <definedName name="crop1x_1_1" localSheetId="0">video!$Q$25:$Q$29</definedName>
    <definedName name="crop1x_1_1">#REF!</definedName>
    <definedName name="crop1x_16_9" localSheetId="1">photo!#REF!</definedName>
    <definedName name="crop1x_16_9" localSheetId="0">video!$Q$11:$Q$15</definedName>
    <definedName name="crop1x_16_9">#REF!</definedName>
    <definedName name="crop1x_4_3" localSheetId="1">photo!#REF!</definedName>
    <definedName name="crop1x_4_3" localSheetId="0">video!$Q$18:$Q$22</definedName>
    <definedName name="crop1x_4_3">#REF!</definedName>
    <definedName name="crop1x_c" localSheetId="0">video!$Q$32:$Q$36</definedName>
    <definedName name="crop1x_c">#REF!</definedName>
    <definedName name="crop1y_1_1" localSheetId="1">photo!#REF!</definedName>
    <definedName name="crop1y_1_1" localSheetId="0">video!$R$25:$R$29</definedName>
    <definedName name="crop1y_1_1">#REF!</definedName>
    <definedName name="crop1y_16_9" localSheetId="1">photo!#REF!</definedName>
    <definedName name="crop1y_16_9" localSheetId="0">video!$R$11:$R$15</definedName>
    <definedName name="crop1y_16_9">#REF!</definedName>
    <definedName name="crop1y_4_3" localSheetId="1">photo!#REF!</definedName>
    <definedName name="crop1y_4_3" localSheetId="0">video!$R$18:$R$22</definedName>
    <definedName name="crop1y_4_3">#REF!</definedName>
    <definedName name="crop1y_c" localSheetId="0">video!$R$32:$R$36</definedName>
    <definedName name="crop1y_c">#REF!</definedName>
    <definedName name="crop2x_1_1" localSheetId="1">photo!#REF!</definedName>
    <definedName name="crop2x_1_1" localSheetId="0">video!$S$25:$S$29</definedName>
    <definedName name="crop2x_1_1">#REF!</definedName>
    <definedName name="crop2x_16_9" localSheetId="1">photo!#REF!</definedName>
    <definedName name="crop2x_16_9" localSheetId="0">video!$S$11:$S$15</definedName>
    <definedName name="crop2x_16_9">#REF!</definedName>
    <definedName name="crop2x_4_3" localSheetId="1">photo!#REF!</definedName>
    <definedName name="crop2x_4_3" localSheetId="0">video!$S$18:$S$22</definedName>
    <definedName name="crop2x_4_3">#REF!</definedName>
    <definedName name="crop2x_c" localSheetId="0">video!$S$32:$S$36</definedName>
    <definedName name="crop2x_c">#REF!</definedName>
    <definedName name="crop2y_1_1" localSheetId="1">photo!#REF!</definedName>
    <definedName name="crop2y_1_1" localSheetId="0">video!$T$25:$T$29</definedName>
    <definedName name="crop2y_1_1">#REF!</definedName>
    <definedName name="crop2y_16_9" localSheetId="1">photo!#REF!</definedName>
    <definedName name="crop2y_16_9" localSheetId="0">video!$T$11:$T$15</definedName>
    <definedName name="crop2y_16_9">#REF!</definedName>
    <definedName name="crop2y_4_3" localSheetId="1">photo!#REF!</definedName>
    <definedName name="crop2y_4_3" localSheetId="0">video!$T$18:$T$22</definedName>
    <definedName name="crop2y_4_3">#REF!</definedName>
    <definedName name="crop2y_c" localSheetId="0">video!$T$32:$T$36</definedName>
    <definedName name="crop2y_c">#REF!</definedName>
    <definedName name="crop3x_1_1" localSheetId="1">photo!#REF!</definedName>
    <definedName name="crop3x_1_1" localSheetId="0">video!$U$25:$U$29</definedName>
    <definedName name="crop3x_1_1">#REF!</definedName>
    <definedName name="crop3x_16_9" localSheetId="1">photo!#REF!</definedName>
    <definedName name="crop3x_16_9" localSheetId="0">video!$U$11:$U$15</definedName>
    <definedName name="crop3x_16_9">#REF!</definedName>
    <definedName name="crop3x_4_3" localSheetId="1">photo!#REF!</definedName>
    <definedName name="crop3x_4_3" localSheetId="0">video!$U$18:$U$22</definedName>
    <definedName name="crop3x_4_3">#REF!</definedName>
    <definedName name="crop3x_c" localSheetId="0">video!$U$32:$U$36</definedName>
    <definedName name="crop3x_c">#REF!</definedName>
    <definedName name="crop3y_1_1" localSheetId="1">photo!#REF!</definedName>
    <definedName name="crop3y_1_1" localSheetId="0">video!$V$25:$V$29</definedName>
    <definedName name="crop3y_1_1">#REF!</definedName>
    <definedName name="crop3y_16_9" localSheetId="1">photo!#REF!</definedName>
    <definedName name="crop3y_16_9" localSheetId="0">video!$V$11:$V$15</definedName>
    <definedName name="crop3y_16_9">#REF!</definedName>
    <definedName name="crop3y_4_3" localSheetId="1">photo!#REF!</definedName>
    <definedName name="crop3y_4_3" localSheetId="0">video!$V$18:$V$22</definedName>
    <definedName name="crop3y_4_3">#REF!</definedName>
    <definedName name="crop3y_c" localSheetId="0">video!$V$32:$V$36</definedName>
    <definedName name="crop3y_c">#REF!</definedName>
    <definedName name="crop4x_1_1" localSheetId="1">photo!#REF!</definedName>
    <definedName name="crop4x_1_1" localSheetId="0">video!$W$25:$W$29</definedName>
    <definedName name="crop4x_1_1">#REF!</definedName>
    <definedName name="crop4x_16_9" localSheetId="1">photo!#REF!</definedName>
    <definedName name="crop4x_16_9" localSheetId="0">video!$W$11:$W$15</definedName>
    <definedName name="crop4x_16_9">#REF!</definedName>
    <definedName name="crop4x_4_3" localSheetId="1">photo!#REF!</definedName>
    <definedName name="crop4x_4_3" localSheetId="0">video!$W$18:$W$22</definedName>
    <definedName name="crop4x_4_3">#REF!</definedName>
    <definedName name="crop4x_c" localSheetId="0">video!$W$32:$W$36</definedName>
    <definedName name="crop4x_c">#REF!</definedName>
    <definedName name="crop4y_1_1" localSheetId="1">photo!#REF!</definedName>
    <definedName name="crop4y_1_1" localSheetId="0">video!$X$25:$X$29</definedName>
    <definedName name="crop4y_1_1">#REF!</definedName>
    <definedName name="crop4y_16_9" localSheetId="1">photo!#REF!</definedName>
    <definedName name="crop4y_16_9" localSheetId="0">video!$X$11:$X$15</definedName>
    <definedName name="crop4y_16_9">#REF!</definedName>
    <definedName name="crop4y_4_3" localSheetId="1">photo!#REF!</definedName>
    <definedName name="crop4y_4_3" localSheetId="0">video!$X$18:$X$22</definedName>
    <definedName name="crop4y_4_3">#REF!</definedName>
    <definedName name="crop4y_c" localSheetId="0">video!$X$32:$X$36</definedName>
    <definedName name="crop4y_c">#REF!</definedName>
    <definedName name="fov" localSheetId="1">photo!$B$19</definedName>
    <definedName name="fov" localSheetId="0">video!$B$20</definedName>
    <definedName name="fov">#REF!</definedName>
    <definedName name="fovD" localSheetId="1">photo!$B$30</definedName>
    <definedName name="fovD" localSheetId="0">video!$B$31</definedName>
    <definedName name="fovD">#REF!</definedName>
    <definedName name="mag" localSheetId="1">photo!$B$28</definedName>
    <definedName name="mag" localSheetId="0">video!$B$29</definedName>
    <definedName name="mag">#REF!</definedName>
    <definedName name="name1" localSheetId="1">photo!$B$14</definedName>
    <definedName name="name1" localSheetId="0">video!$B$15</definedName>
    <definedName name="name1">#REF!</definedName>
    <definedName name="name2" localSheetId="1">photo!$C$14</definedName>
    <definedName name="name2" localSheetId="0">video!$C$15</definedName>
    <definedName name="name2">#REF!</definedName>
    <definedName name="name3" localSheetId="1">photo!$D$14</definedName>
    <definedName name="name3" localSheetId="0">video!$D$15</definedName>
    <definedName name="name3">#REF!</definedName>
    <definedName name="name4" localSheetId="1">photo!$E$14</definedName>
    <definedName name="name4" localSheetId="0">video!$E$15</definedName>
    <definedName name="name4">#REF!</definedName>
    <definedName name="obj" localSheetId="1">photo!$B$21</definedName>
    <definedName name="obj" localSheetId="0">video!$B$22</definedName>
    <definedName name="obj">#REF!</definedName>
    <definedName name="other" localSheetId="1">photo!$B$24</definedName>
    <definedName name="other" localSheetId="0">video!$B$25</definedName>
    <definedName name="other">#REF!</definedName>
    <definedName name="_xlnm.Print_Area" localSheetId="1">photo!$A$1:$I$46</definedName>
    <definedName name="_xlnm.Print_Area" localSheetId="0">video!$A$1:$J$46</definedName>
    <definedName name="radius" localSheetId="1">photo!#REF!</definedName>
    <definedName name="radius" localSheetId="0">video!#REF!</definedName>
    <definedName name="radius">#REF!</definedName>
    <definedName name="range1x" localSheetId="1">photo!$P$18:$P$19</definedName>
    <definedName name="range1x" localSheetId="0">video!$Q$39:$Q$40</definedName>
    <definedName name="range1x">#REF!</definedName>
    <definedName name="range1y" localSheetId="1">photo!$Q$18:$Q$19</definedName>
    <definedName name="range1y" localSheetId="0">video!$R$39:$R$40</definedName>
    <definedName name="range1y">#REF!</definedName>
    <definedName name="range2x" localSheetId="1">photo!$R$18:$R$19</definedName>
    <definedName name="range2x" localSheetId="0">video!$S$39:$S$40</definedName>
    <definedName name="range2x">#REF!</definedName>
    <definedName name="range2y" localSheetId="1">photo!$S$18:$S$19</definedName>
    <definedName name="range2y" localSheetId="0">video!$T$39:$T$40</definedName>
    <definedName name="range2y">#REF!</definedName>
    <definedName name="range3x" localSheetId="1">photo!$T$18:$T$19</definedName>
    <definedName name="range3x" localSheetId="0">video!$U$39:$U$40</definedName>
    <definedName name="range3x">#REF!</definedName>
    <definedName name="range3y" localSheetId="1">photo!$U$18:$U$19</definedName>
    <definedName name="range3y" localSheetId="0">video!$V$39:$V$40</definedName>
    <definedName name="range3y">#REF!</definedName>
    <definedName name="range4x" localSheetId="1">photo!$V$18:$V$19</definedName>
    <definedName name="range4x" localSheetId="0">video!$W$39:$W$40</definedName>
    <definedName name="range4x">#REF!</definedName>
    <definedName name="range4y" localSheetId="1">photo!$W$18:$W$19</definedName>
    <definedName name="range4y" localSheetId="0">video!$X$39:$X$40</definedName>
    <definedName name="range4y">#REF!</definedName>
    <definedName name="sensor1x" localSheetId="1">photo!$P$4:$P$8</definedName>
    <definedName name="sensor1x" localSheetId="0">video!$Q$4:$Q$8</definedName>
    <definedName name="sensor1x">#REF!</definedName>
    <definedName name="sensor1y" localSheetId="1">photo!$Q$4:$Q$8</definedName>
    <definedName name="sensor1y" localSheetId="0">video!$R$4:$R$8</definedName>
    <definedName name="sensor1y">#REF!</definedName>
    <definedName name="sensor2x" localSheetId="1">photo!$R$4:$R$8</definedName>
    <definedName name="sensor2x" localSheetId="0">video!$S$4:$S$8</definedName>
    <definedName name="sensor2x">#REF!</definedName>
    <definedName name="sensor2y" localSheetId="1">photo!$S$4:$S$8</definedName>
    <definedName name="sensor2y" localSheetId="0">video!$T$4:$T$8</definedName>
    <definedName name="sensor2y">#REF!</definedName>
    <definedName name="sensor3x" localSheetId="1">photo!$T$4:$T$8</definedName>
    <definedName name="sensor3x" localSheetId="0">video!$U$4:$U$8</definedName>
    <definedName name="sensor3x">#REF!</definedName>
    <definedName name="sensor3y" localSheetId="1">photo!$U$4:$U$8</definedName>
    <definedName name="sensor3y" localSheetId="0">video!$V$4:$V$8</definedName>
    <definedName name="sensor3y">#REF!</definedName>
    <definedName name="sensor4x" localSheetId="1">photo!$V$4:$V$8</definedName>
    <definedName name="sensor4x" localSheetId="0">video!$W$4:$W$8</definedName>
    <definedName name="sensor4x">#REF!</definedName>
    <definedName name="sensor4y" localSheetId="1">photo!$W$4:$W$8</definedName>
    <definedName name="sensor4y" localSheetId="0">video!$X$4:$X$8</definedName>
    <definedName name="sensor4y">#REF!</definedName>
    <definedName name="theta" localSheetId="1">photo!$K$3:$K$365</definedName>
    <definedName name="theta" localSheetId="0">video!$L$3:$L$363</definedName>
    <definedName name="theta">#REF!</definedName>
    <definedName name="tube" localSheetId="1">photo!$B$22</definedName>
    <definedName name="tube" localSheetId="0">video!$B$23</definedName>
    <definedName name="tube">#REF!</definedName>
    <definedName name="tubefov" localSheetId="1">photo!$B$25</definedName>
    <definedName name="tubefov" localSheetId="0">video!$B$26</definedName>
    <definedName name="tubefov">#REF!</definedName>
    <definedName name="vig" localSheetId="1">photo!$B$31</definedName>
    <definedName name="vig" localSheetId="0">video!$B$32</definedName>
    <definedName name="vig">#REF!</definedName>
    <definedName name="x_fov_circle" localSheetId="1">photo!$L$3:$L$365</definedName>
    <definedName name="x_fov_circle" localSheetId="0">video!$M$3:$M$363</definedName>
    <definedName name="x_fov_circle">#REF!</definedName>
    <definedName name="x_user">photo!$P$11:$P$15</definedName>
    <definedName name="x_user1">photo!$P$11:$P$15</definedName>
    <definedName name="x_user2">photo!$R$11:$R$15</definedName>
    <definedName name="x_user3">photo!$T$11:$T$15</definedName>
    <definedName name="x_user4">photo!$V$11:$V$15</definedName>
    <definedName name="x_vig_circle" localSheetId="1">photo!$N$3:$N$365</definedName>
    <definedName name="x_vig_circle" localSheetId="0">video!$O$3:$O$363</definedName>
    <definedName name="x_vig_circle">#REF!</definedName>
    <definedName name="y_fov_circle" localSheetId="1">photo!$M$3:$M$365</definedName>
    <definedName name="y_fov_circle" localSheetId="0">video!$N$3:$N$363</definedName>
    <definedName name="y_fov_circle">#REF!</definedName>
    <definedName name="y_user1">photo!$Q$11:$Q$15</definedName>
    <definedName name="y_user2">photo!$S$11:$S$15</definedName>
    <definedName name="y_user3">photo!$U$11:$U$15</definedName>
    <definedName name="y_user4">photo!$W$11:$W$15</definedName>
    <definedName name="y_vig_circle" localSheetId="1">photo!$O$3:$O$365</definedName>
    <definedName name="y_vig_circle" localSheetId="0">video!$P$3:$P$363</definedName>
    <definedName name="y_vig_circle">#REF!</definedName>
    <definedName name="zoom" localSheetId="1">photo!$B$20</definedName>
    <definedName name="zoom" localSheetId="0">video!$B$21</definedName>
    <definedName name="zoo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7" i="1" l="1"/>
  <c r="B17" i="1"/>
  <c r="Z24" i="10"/>
  <c r="Z17" i="10"/>
  <c r="Z10" i="10"/>
  <c r="H40" i="10"/>
  <c r="Z31" i="10" s="1"/>
  <c r="B29" i="10"/>
  <c r="B31" i="10" s="1"/>
  <c r="L4" i="10"/>
  <c r="L5" i="10" s="1"/>
  <c r="D44" i="6"/>
  <c r="E40" i="6"/>
  <c r="E43" i="6"/>
  <c r="E44" i="6"/>
  <c r="E45" i="6"/>
  <c r="C50" i="6"/>
  <c r="C51" i="6" s="1"/>
  <c r="D50" i="6"/>
  <c r="D51" i="6" s="1"/>
  <c r="E50" i="6"/>
  <c r="E51" i="6" s="1"/>
  <c r="B50" i="6"/>
  <c r="B51" i="6" s="1"/>
  <c r="D40" i="6"/>
  <c r="D43" i="6"/>
  <c r="D45" i="6"/>
  <c r="C40" i="6"/>
  <c r="C43" i="6"/>
  <c r="C44" i="6"/>
  <c r="C45" i="6"/>
  <c r="B45" i="6"/>
  <c r="B44" i="6"/>
  <c r="B43" i="6"/>
  <c r="B40" i="6"/>
  <c r="B28" i="6"/>
  <c r="B30" i="6"/>
  <c r="M3" i="6" s="1"/>
  <c r="K4" i="6"/>
  <c r="K5" i="6" s="1"/>
  <c r="K6" i="6" s="1"/>
  <c r="K7" i="6" s="1"/>
  <c r="K8" i="6" s="1"/>
  <c r="L8" i="6" s="1"/>
  <c r="B29" i="6"/>
  <c r="B34" i="6" s="1"/>
  <c r="B31" i="6"/>
  <c r="O3" i="6" s="1"/>
  <c r="C16" i="1"/>
  <c r="B16" i="1"/>
  <c r="O7" i="6" l="1"/>
  <c r="D34" i="6"/>
  <c r="U7" i="6" s="1"/>
  <c r="K9" i="6"/>
  <c r="K10" i="6" s="1"/>
  <c r="K11" i="6" s="1"/>
  <c r="N11" i="6" s="1"/>
  <c r="C34" i="6"/>
  <c r="S4" i="6" s="1"/>
  <c r="E34" i="6"/>
  <c r="W6" i="6" s="1"/>
  <c r="B33" i="6"/>
  <c r="P8" i="6" s="1"/>
  <c r="E33" i="6"/>
  <c r="V11" i="6" s="1"/>
  <c r="C33" i="6"/>
  <c r="D33" i="6"/>
  <c r="T5" i="6" s="1"/>
  <c r="M8" i="6"/>
  <c r="N7" i="6"/>
  <c r="L7" i="6"/>
  <c r="N8" i="6"/>
  <c r="L4" i="6"/>
  <c r="M7" i="6"/>
  <c r="N4" i="10"/>
  <c r="B30" i="10"/>
  <c r="D36" i="10" s="1"/>
  <c r="U18" i="10" s="1"/>
  <c r="V18" i="10" s="1"/>
  <c r="B32" i="10"/>
  <c r="P5" i="10" s="1"/>
  <c r="L6" i="10"/>
  <c r="N6" i="10" s="1"/>
  <c r="M5" i="10"/>
  <c r="N5" i="10"/>
  <c r="O8" i="6"/>
  <c r="O4" i="6"/>
  <c r="N3" i="6"/>
  <c r="M3" i="10"/>
  <c r="N3" i="10"/>
  <c r="M4" i="10"/>
  <c r="Q4" i="6"/>
  <c r="Q8" i="6"/>
  <c r="Q5" i="6"/>
  <c r="Q7" i="6"/>
  <c r="Q11" i="6"/>
  <c r="Q6" i="6"/>
  <c r="O6" i="6"/>
  <c r="N4" i="6"/>
  <c r="N5" i="6"/>
  <c r="M4" i="6"/>
  <c r="M5" i="6"/>
  <c r="L3" i="6"/>
  <c r="L6" i="6"/>
  <c r="M6" i="6"/>
  <c r="O5" i="6"/>
  <c r="L5" i="6"/>
  <c r="N6" i="6"/>
  <c r="S8" i="6" l="1"/>
  <c r="S7" i="6"/>
  <c r="N10" i="6"/>
  <c r="M9" i="6"/>
  <c r="O10" i="6"/>
  <c r="N9" i="6"/>
  <c r="O9" i="6"/>
  <c r="T11" i="6"/>
  <c r="T13" i="6" s="1"/>
  <c r="U5" i="6"/>
  <c r="O11" i="6"/>
  <c r="U4" i="6"/>
  <c r="U6" i="6"/>
  <c r="U11" i="6"/>
  <c r="U15" i="6" s="1"/>
  <c r="U8" i="6"/>
  <c r="L9" i="6"/>
  <c r="V14" i="6"/>
  <c r="V15" i="6"/>
  <c r="V13" i="6"/>
  <c r="V12" i="6"/>
  <c r="T6" i="6"/>
  <c r="T4" i="6"/>
  <c r="P5" i="6"/>
  <c r="P4" i="6"/>
  <c r="P7" i="6"/>
  <c r="P6" i="6"/>
  <c r="W11" i="6"/>
  <c r="W5" i="6"/>
  <c r="W8" i="6"/>
  <c r="W4" i="6"/>
  <c r="W7" i="6"/>
  <c r="T8" i="6"/>
  <c r="T7" i="6"/>
  <c r="R8" i="6"/>
  <c r="R7" i="6"/>
  <c r="R4" i="6"/>
  <c r="R11" i="6"/>
  <c r="R6" i="6"/>
  <c r="R5" i="6"/>
  <c r="S11" i="6"/>
  <c r="S5" i="6"/>
  <c r="S6" i="6"/>
  <c r="P11" i="6"/>
  <c r="V8" i="6"/>
  <c r="V7" i="6"/>
  <c r="V6" i="6"/>
  <c r="V4" i="6"/>
  <c r="V5" i="6"/>
  <c r="L10" i="6"/>
  <c r="M10" i="6"/>
  <c r="L11" i="6"/>
  <c r="M11" i="6"/>
  <c r="K12" i="6"/>
  <c r="U12" i="6"/>
  <c r="T12" i="6"/>
  <c r="C35" i="10"/>
  <c r="S4" i="10" s="1"/>
  <c r="B36" i="10"/>
  <c r="Q18" i="10" s="1"/>
  <c r="R18" i="10" s="1"/>
  <c r="C36" i="10"/>
  <c r="S18" i="10" s="1"/>
  <c r="T18" i="10" s="1"/>
  <c r="E36" i="10"/>
  <c r="W18" i="10" s="1"/>
  <c r="X18" i="10" s="1"/>
  <c r="E35" i="10"/>
  <c r="W11" i="10" s="1"/>
  <c r="X11" i="10" s="1"/>
  <c r="B35" i="10"/>
  <c r="B37" i="10" s="1"/>
  <c r="Q11" i="10" s="1"/>
  <c r="R11" i="10" s="1"/>
  <c r="D35" i="10"/>
  <c r="U11" i="10" s="1"/>
  <c r="V11" i="10" s="1"/>
  <c r="V15" i="10" s="1"/>
  <c r="D40" i="10"/>
  <c r="D38" i="10"/>
  <c r="U25" i="10"/>
  <c r="V4" i="10"/>
  <c r="V8" i="10" s="1"/>
  <c r="O5" i="10"/>
  <c r="D39" i="10"/>
  <c r="U32" i="10"/>
  <c r="U36" i="10" s="1"/>
  <c r="V32" i="10"/>
  <c r="V36" i="10" s="1"/>
  <c r="P4" i="10"/>
  <c r="O4" i="10"/>
  <c r="O3" i="10"/>
  <c r="P3" i="10"/>
  <c r="P6" i="10"/>
  <c r="O6" i="10"/>
  <c r="L7" i="10"/>
  <c r="M6" i="10"/>
  <c r="V22" i="10"/>
  <c r="Q14" i="6"/>
  <c r="Q13" i="6"/>
  <c r="Q15" i="6"/>
  <c r="Q12" i="6"/>
  <c r="T14" i="6" l="1"/>
  <c r="U13" i="6"/>
  <c r="T15" i="6"/>
  <c r="U14" i="6"/>
  <c r="V18" i="6"/>
  <c r="V19" i="6" s="1"/>
  <c r="T18" i="6"/>
  <c r="T19" i="6" s="1"/>
  <c r="P18" i="6"/>
  <c r="P19" i="6" s="1"/>
  <c r="U18" i="6"/>
  <c r="U19" i="6" s="1"/>
  <c r="Q18" i="6"/>
  <c r="Q19" i="6" s="1"/>
  <c r="W18" i="6"/>
  <c r="W19" i="6" s="1"/>
  <c r="S18" i="6"/>
  <c r="S19" i="6" s="1"/>
  <c r="P15" i="6"/>
  <c r="P13" i="6"/>
  <c r="P12" i="6"/>
  <c r="P14" i="6"/>
  <c r="W14" i="6"/>
  <c r="W15" i="6"/>
  <c r="W13" i="6"/>
  <c r="W12" i="6"/>
  <c r="R14" i="6"/>
  <c r="R13" i="6"/>
  <c r="R12" i="6"/>
  <c r="R15" i="6"/>
  <c r="S14" i="6"/>
  <c r="S12" i="6"/>
  <c r="S13" i="6"/>
  <c r="S15" i="6"/>
  <c r="R18" i="6"/>
  <c r="R19" i="6" s="1"/>
  <c r="O12" i="6"/>
  <c r="K13" i="6"/>
  <c r="L12" i="6"/>
  <c r="N12" i="6"/>
  <c r="M12" i="6"/>
  <c r="S25" i="10"/>
  <c r="T25" i="10" s="1"/>
  <c r="T26" i="10" s="1"/>
  <c r="T27" i="10" s="1"/>
  <c r="T28" i="10" s="1"/>
  <c r="E37" i="10"/>
  <c r="C37" i="10"/>
  <c r="S32" i="10"/>
  <c r="S36" i="10" s="1"/>
  <c r="Q32" i="10"/>
  <c r="Q36" i="10" s="1"/>
  <c r="R4" i="10"/>
  <c r="R8" i="10" s="1"/>
  <c r="B40" i="10"/>
  <c r="S11" i="10"/>
  <c r="T11" i="10" s="1"/>
  <c r="T15" i="10" s="1"/>
  <c r="W4" i="10"/>
  <c r="W7" i="10" s="1"/>
  <c r="E39" i="10"/>
  <c r="U4" i="10"/>
  <c r="U5" i="10" s="1"/>
  <c r="U6" i="10" s="1"/>
  <c r="B39" i="10"/>
  <c r="E38" i="10"/>
  <c r="X4" i="10"/>
  <c r="X5" i="10" s="1"/>
  <c r="X6" i="10" s="1"/>
  <c r="X7" i="10" s="1"/>
  <c r="B38" i="10"/>
  <c r="R32" i="10"/>
  <c r="R36" i="10" s="1"/>
  <c r="W25" i="10"/>
  <c r="X25" i="10" s="1"/>
  <c r="X26" i="10" s="1"/>
  <c r="X27" i="10" s="1"/>
  <c r="X28" i="10" s="1"/>
  <c r="W32" i="10"/>
  <c r="W35" i="10" s="1"/>
  <c r="Q25" i="10"/>
  <c r="R25" i="10" s="1"/>
  <c r="R26" i="10" s="1"/>
  <c r="R27" i="10" s="1"/>
  <c r="R28" i="10" s="1"/>
  <c r="X32" i="10"/>
  <c r="X36" i="10" s="1"/>
  <c r="E40" i="10"/>
  <c r="Q4" i="10"/>
  <c r="Q7" i="10" s="1"/>
  <c r="C40" i="10"/>
  <c r="C38" i="10"/>
  <c r="D37" i="10"/>
  <c r="T32" i="10"/>
  <c r="T36" i="10" s="1"/>
  <c r="V5" i="10"/>
  <c r="V6" i="10" s="1"/>
  <c r="V7" i="10" s="1"/>
  <c r="T4" i="10"/>
  <c r="T8" i="10" s="1"/>
  <c r="C39" i="10"/>
  <c r="V33" i="10"/>
  <c r="V34" i="10" s="1"/>
  <c r="V35" i="10" s="1"/>
  <c r="U28" i="10"/>
  <c r="V25" i="10"/>
  <c r="U26" i="10"/>
  <c r="U27" i="10" s="1"/>
  <c r="U29" i="10"/>
  <c r="V19" i="10"/>
  <c r="V20" i="10" s="1"/>
  <c r="V21" i="10" s="1"/>
  <c r="U33" i="10"/>
  <c r="U34" i="10" s="1"/>
  <c r="U35" i="10"/>
  <c r="V12" i="10"/>
  <c r="V13" i="10" s="1"/>
  <c r="V14" i="10" s="1"/>
  <c r="W21" i="10"/>
  <c r="W19" i="10"/>
  <c r="W20" i="10" s="1"/>
  <c r="W22" i="10"/>
  <c r="T19" i="10"/>
  <c r="T20" i="10" s="1"/>
  <c r="T21" i="10" s="1"/>
  <c r="T22" i="10"/>
  <c r="T29" i="10"/>
  <c r="U14" i="10"/>
  <c r="U12" i="10"/>
  <c r="U13" i="10" s="1"/>
  <c r="U15" i="10"/>
  <c r="R33" i="10"/>
  <c r="R34" i="10" s="1"/>
  <c r="R35" i="10" s="1"/>
  <c r="S7" i="10"/>
  <c r="S5" i="10"/>
  <c r="S6" i="10" s="1"/>
  <c r="S8" i="10"/>
  <c r="S28" i="10"/>
  <c r="Q19" i="10"/>
  <c r="Q20" i="10" s="1"/>
  <c r="Q22" i="10"/>
  <c r="Q21" i="10"/>
  <c r="R15" i="10"/>
  <c r="R12" i="10"/>
  <c r="R13" i="10" s="1"/>
  <c r="R14" i="10" s="1"/>
  <c r="R22" i="10"/>
  <c r="R19" i="10"/>
  <c r="R20" i="10" s="1"/>
  <c r="R21" i="10" s="1"/>
  <c r="X15" i="10"/>
  <c r="X12" i="10"/>
  <c r="X13" i="10" s="1"/>
  <c r="X14" i="10" s="1"/>
  <c r="O7" i="10"/>
  <c r="L8" i="10"/>
  <c r="P7" i="10"/>
  <c r="N7" i="10"/>
  <c r="M7" i="10"/>
  <c r="W12" i="10"/>
  <c r="W13" i="10" s="1"/>
  <c r="W15" i="10"/>
  <c r="W14" i="10"/>
  <c r="U19" i="10"/>
  <c r="U20" i="10" s="1"/>
  <c r="U22" i="10"/>
  <c r="U21" i="10"/>
  <c r="R5" i="10"/>
  <c r="R6" i="10" s="1"/>
  <c r="R7" i="10" s="1"/>
  <c r="S14" i="10"/>
  <c r="Q14" i="10"/>
  <c r="Q15" i="10"/>
  <c r="Q12" i="10"/>
  <c r="Q13" i="10" s="1"/>
  <c r="X19" i="10"/>
  <c r="X20" i="10" s="1"/>
  <c r="X21" i="10" s="1"/>
  <c r="X22" i="10"/>
  <c r="S21" i="10"/>
  <c r="S22" i="10"/>
  <c r="S19" i="10"/>
  <c r="S20" i="10" s="1"/>
  <c r="Q33" i="10" l="1"/>
  <c r="Q34" i="10" s="1"/>
  <c r="M13" i="6"/>
  <c r="O13" i="6"/>
  <c r="N13" i="6"/>
  <c r="K14" i="6"/>
  <c r="L13" i="6"/>
  <c r="W8" i="10"/>
  <c r="S29" i="10"/>
  <c r="Q35" i="10"/>
  <c r="S26" i="10"/>
  <c r="S27" i="10" s="1"/>
  <c r="S33" i="10"/>
  <c r="S34" i="10" s="1"/>
  <c r="S35" i="10"/>
  <c r="X8" i="10"/>
  <c r="W33" i="10"/>
  <c r="W34" i="10" s="1"/>
  <c r="W36" i="10"/>
  <c r="T12" i="10"/>
  <c r="T13" i="10" s="1"/>
  <c r="T14" i="10" s="1"/>
  <c r="S12" i="10"/>
  <c r="S13" i="10" s="1"/>
  <c r="S15" i="10"/>
  <c r="Q26" i="10"/>
  <c r="Q27" i="10" s="1"/>
  <c r="X33" i="10"/>
  <c r="X34" i="10" s="1"/>
  <c r="X35" i="10" s="1"/>
  <c r="R29" i="10"/>
  <c r="W5" i="10"/>
  <c r="W6" i="10" s="1"/>
  <c r="X29" i="10"/>
  <c r="U7" i="10"/>
  <c r="Q28" i="10"/>
  <c r="Q8" i="10"/>
  <c r="T33" i="10"/>
  <c r="T34" i="10" s="1"/>
  <c r="T35" i="10" s="1"/>
  <c r="U8" i="10"/>
  <c r="Q29" i="10"/>
  <c r="T5" i="10"/>
  <c r="T6" i="10" s="1"/>
  <c r="T7" i="10" s="1"/>
  <c r="W29" i="10"/>
  <c r="W26" i="10"/>
  <c r="W27" i="10" s="1"/>
  <c r="W28" i="10"/>
  <c r="Q5" i="10"/>
  <c r="Q6" i="10" s="1"/>
  <c r="V29" i="10"/>
  <c r="V26" i="10"/>
  <c r="V27" i="10" s="1"/>
  <c r="V28" i="10" s="1"/>
  <c r="N8" i="10"/>
  <c r="L9" i="10"/>
  <c r="P8" i="10"/>
  <c r="O8" i="10"/>
  <c r="M8" i="10"/>
  <c r="K15" i="6" l="1"/>
  <c r="M14" i="6"/>
  <c r="O14" i="6"/>
  <c r="L14" i="6"/>
  <c r="N14" i="6"/>
  <c r="W39" i="10"/>
  <c r="W40" i="10" s="1"/>
  <c r="X39" i="10"/>
  <c r="X40" i="10" s="1"/>
  <c r="S39" i="10"/>
  <c r="S40" i="10" s="1"/>
  <c r="T39" i="10"/>
  <c r="T40" i="10" s="1"/>
  <c r="Q39" i="10"/>
  <c r="Q40" i="10" s="1"/>
  <c r="R39" i="10"/>
  <c r="R40" i="10" s="1"/>
  <c r="V39" i="10"/>
  <c r="V40" i="10" s="1"/>
  <c r="U39" i="10"/>
  <c r="U40" i="10" s="1"/>
  <c r="L10" i="10"/>
  <c r="M9" i="10"/>
  <c r="P9" i="10"/>
  <c r="O9" i="10"/>
  <c r="N9" i="10"/>
  <c r="O15" i="6" l="1"/>
  <c r="M15" i="6"/>
  <c r="L15" i="6"/>
  <c r="N15" i="6"/>
  <c r="K16" i="6"/>
  <c r="P10" i="10"/>
  <c r="O10" i="10"/>
  <c r="L11" i="10"/>
  <c r="M10" i="10"/>
  <c r="N10" i="10"/>
  <c r="O16" i="6" l="1"/>
  <c r="M16" i="6"/>
  <c r="K17" i="6"/>
  <c r="N16" i="6"/>
  <c r="L16" i="6"/>
  <c r="O11" i="10"/>
  <c r="L12" i="10"/>
  <c r="P11" i="10"/>
  <c r="M11" i="10"/>
  <c r="N11" i="10"/>
  <c r="K18" i="6" l="1"/>
  <c r="O17" i="6"/>
  <c r="L17" i="6"/>
  <c r="M17" i="6"/>
  <c r="N17" i="6"/>
  <c r="P12" i="10"/>
  <c r="L13" i="10"/>
  <c r="M12" i="10"/>
  <c r="O12" i="10"/>
  <c r="N12" i="10"/>
  <c r="L18" i="6" l="1"/>
  <c r="K19" i="6"/>
  <c r="O18" i="6"/>
  <c r="M18" i="6"/>
  <c r="N18" i="6"/>
  <c r="M13" i="10"/>
  <c r="P13" i="10"/>
  <c r="L14" i="10"/>
  <c r="O13" i="10"/>
  <c r="N13" i="10"/>
  <c r="M19" i="6" l="1"/>
  <c r="L19" i="6"/>
  <c r="N19" i="6"/>
  <c r="O19" i="6"/>
  <c r="K20" i="6"/>
  <c r="L15" i="10"/>
  <c r="P14" i="10"/>
  <c r="O14" i="10"/>
  <c r="M14" i="10"/>
  <c r="N14" i="10"/>
  <c r="K21" i="6" l="1"/>
  <c r="L20" i="6"/>
  <c r="O20" i="6"/>
  <c r="N20" i="6"/>
  <c r="M20" i="6"/>
  <c r="N15" i="10"/>
  <c r="L16" i="10"/>
  <c r="O15" i="10"/>
  <c r="P15" i="10"/>
  <c r="M15" i="10"/>
  <c r="N21" i="6" l="1"/>
  <c r="L21" i="6"/>
  <c r="K22" i="6"/>
  <c r="M21" i="6"/>
  <c r="O21" i="6"/>
  <c r="L17" i="10"/>
  <c r="P16" i="10"/>
  <c r="M16" i="10"/>
  <c r="O16" i="10"/>
  <c r="N16" i="10"/>
  <c r="L22" i="6" l="1"/>
  <c r="M22" i="6"/>
  <c r="K23" i="6"/>
  <c r="O22" i="6"/>
  <c r="N22" i="6"/>
  <c r="L18" i="10"/>
  <c r="O17" i="10"/>
  <c r="P17" i="10"/>
  <c r="M17" i="10"/>
  <c r="N17" i="10"/>
  <c r="K24" i="6" l="1"/>
  <c r="M23" i="6"/>
  <c r="N23" i="6"/>
  <c r="L23" i="6"/>
  <c r="O23" i="6"/>
  <c r="L19" i="10"/>
  <c r="P18" i="10"/>
  <c r="M18" i="10"/>
  <c r="O18" i="10"/>
  <c r="N18" i="10"/>
  <c r="M24" i="6" l="1"/>
  <c r="K25" i="6"/>
  <c r="O24" i="6"/>
  <c r="N24" i="6"/>
  <c r="L24" i="6"/>
  <c r="L20" i="10"/>
  <c r="O19" i="10"/>
  <c r="M19" i="10"/>
  <c r="P19" i="10"/>
  <c r="N19" i="10"/>
  <c r="O25" i="6" l="1"/>
  <c r="L25" i="6"/>
  <c r="N25" i="6"/>
  <c r="K26" i="6"/>
  <c r="M25" i="6"/>
  <c r="L21" i="10"/>
  <c r="M20" i="10"/>
  <c r="N20" i="10"/>
  <c r="P20" i="10"/>
  <c r="O20" i="10"/>
  <c r="N26" i="6" l="1"/>
  <c r="K27" i="6"/>
  <c r="L26" i="6"/>
  <c r="M26" i="6"/>
  <c r="O26" i="6"/>
  <c r="L22" i="10"/>
  <c r="P21" i="10"/>
  <c r="O21" i="10"/>
  <c r="N21" i="10"/>
  <c r="M21" i="10"/>
  <c r="N27" i="6" l="1"/>
  <c r="O27" i="6"/>
  <c r="L27" i="6"/>
  <c r="K28" i="6"/>
  <c r="M27" i="6"/>
  <c r="L23" i="10"/>
  <c r="O22" i="10"/>
  <c r="N22" i="10"/>
  <c r="M22" i="10"/>
  <c r="P22" i="10"/>
  <c r="L28" i="6" l="1"/>
  <c r="M28" i="6"/>
  <c r="O28" i="6"/>
  <c r="N28" i="6"/>
  <c r="K29" i="6"/>
  <c r="L24" i="10"/>
  <c r="N23" i="10"/>
  <c r="P23" i="10"/>
  <c r="O23" i="10"/>
  <c r="M23" i="10"/>
  <c r="K30" i="6" l="1"/>
  <c r="N29" i="6"/>
  <c r="M29" i="6"/>
  <c r="L29" i="6"/>
  <c r="O29" i="6"/>
  <c r="L25" i="10"/>
  <c r="O24" i="10"/>
  <c r="M24" i="10"/>
  <c r="P24" i="10"/>
  <c r="N24" i="10"/>
  <c r="K31" i="6" l="1"/>
  <c r="M30" i="6"/>
  <c r="L30" i="6"/>
  <c r="N30" i="6"/>
  <c r="O30" i="6"/>
  <c r="L26" i="10"/>
  <c r="P25" i="10"/>
  <c r="N25" i="10"/>
  <c r="O25" i="10"/>
  <c r="M25" i="10"/>
  <c r="K32" i="6" l="1"/>
  <c r="N31" i="6"/>
  <c r="M31" i="6"/>
  <c r="O31" i="6"/>
  <c r="L31" i="6"/>
  <c r="L27" i="10"/>
  <c r="N26" i="10"/>
  <c r="O26" i="10"/>
  <c r="M26" i="10"/>
  <c r="P26" i="10"/>
  <c r="K33" i="6" l="1"/>
  <c r="L32" i="6"/>
  <c r="N32" i="6"/>
  <c r="O32" i="6"/>
  <c r="M32" i="6"/>
  <c r="L28" i="10"/>
  <c r="M27" i="10"/>
  <c r="P27" i="10"/>
  <c r="O27" i="10"/>
  <c r="N27" i="10"/>
  <c r="L33" i="6" l="1"/>
  <c r="K34" i="6"/>
  <c r="N33" i="6"/>
  <c r="M33" i="6"/>
  <c r="O33" i="6"/>
  <c r="L29" i="10"/>
  <c r="O28" i="10"/>
  <c r="M28" i="10"/>
  <c r="P28" i="10"/>
  <c r="N28" i="10"/>
  <c r="L34" i="6" l="1"/>
  <c r="M34" i="6"/>
  <c r="K35" i="6"/>
  <c r="N34" i="6"/>
  <c r="O34" i="6"/>
  <c r="L30" i="10"/>
  <c r="O29" i="10"/>
  <c r="P29" i="10"/>
  <c r="N29" i="10"/>
  <c r="M29" i="10"/>
  <c r="O35" i="6" l="1"/>
  <c r="K36" i="6"/>
  <c r="L35" i="6"/>
  <c r="M35" i="6"/>
  <c r="N35" i="6"/>
  <c r="L31" i="10"/>
  <c r="P30" i="10"/>
  <c r="O30" i="10"/>
  <c r="M30" i="10"/>
  <c r="N30" i="10"/>
  <c r="O36" i="6" l="1"/>
  <c r="L36" i="6"/>
  <c r="M36" i="6"/>
  <c r="N36" i="6"/>
  <c r="K37" i="6"/>
  <c r="L32" i="10"/>
  <c r="P31" i="10"/>
  <c r="O31" i="10"/>
  <c r="N31" i="10"/>
  <c r="M31" i="10"/>
  <c r="N37" i="6" l="1"/>
  <c r="L37" i="6"/>
  <c r="M37" i="6"/>
  <c r="O37" i="6"/>
  <c r="K38" i="6"/>
  <c r="L33" i="10"/>
  <c r="N32" i="10"/>
  <c r="P32" i="10"/>
  <c r="O32" i="10"/>
  <c r="M32" i="10"/>
  <c r="L38" i="6" l="1"/>
  <c r="N38" i="6"/>
  <c r="M38" i="6"/>
  <c r="O38" i="6"/>
  <c r="K39" i="6"/>
  <c r="L34" i="10"/>
  <c r="P33" i="10"/>
  <c r="N33" i="10"/>
  <c r="O33" i="10"/>
  <c r="M33" i="10"/>
  <c r="L39" i="6" l="1"/>
  <c r="M39" i="6"/>
  <c r="O39" i="6"/>
  <c r="N39" i="6"/>
  <c r="L35" i="10"/>
  <c r="O34" i="10"/>
  <c r="M34" i="10"/>
  <c r="N34" i="10"/>
  <c r="P34" i="10"/>
  <c r="L36" i="10" l="1"/>
  <c r="M35" i="10"/>
  <c r="P35" i="10"/>
  <c r="O35" i="10"/>
  <c r="N35" i="10"/>
  <c r="L37" i="10" l="1"/>
  <c r="P36" i="10"/>
  <c r="O36" i="10"/>
  <c r="M36" i="10"/>
  <c r="N36" i="10"/>
  <c r="L38" i="10" l="1"/>
  <c r="P37" i="10"/>
  <c r="N37" i="10"/>
  <c r="M37" i="10"/>
  <c r="O37" i="10"/>
  <c r="L39" i="10" l="1"/>
  <c r="P38" i="10"/>
  <c r="N38" i="10"/>
  <c r="O38" i="10"/>
  <c r="M38" i="10"/>
  <c r="M39" i="10" l="1"/>
  <c r="P39" i="10"/>
  <c r="O39" i="10"/>
  <c r="N39" i="10"/>
</calcChain>
</file>

<file path=xl/sharedStrings.xml><?xml version="1.0" encoding="utf-8"?>
<sst xmlns="http://schemas.openxmlformats.org/spreadsheetml/2006/main" count="208" uniqueCount="113">
  <si>
    <t>width</t>
  </si>
  <si>
    <t>height</t>
  </si>
  <si>
    <t>Super 35</t>
  </si>
  <si>
    <t>1/2"</t>
  </si>
  <si>
    <t>2/3"</t>
  </si>
  <si>
    <t>1"</t>
  </si>
  <si>
    <t>APS-C</t>
  </si>
  <si>
    <t>eyepiece FOV</t>
  </si>
  <si>
    <t>zoom mag</t>
  </si>
  <si>
    <t>objective mag</t>
  </si>
  <si>
    <t>phototube mag</t>
  </si>
  <si>
    <t>adapter mag</t>
  </si>
  <si>
    <t>other mag</t>
  </si>
  <si>
    <t>sensor W</t>
  </si>
  <si>
    <t>sensor H</t>
  </si>
  <si>
    <t>Total body mag</t>
  </si>
  <si>
    <t>total cam mag</t>
  </si>
  <si>
    <t>FX/1080</t>
  </si>
  <si>
    <t>FX/2160</t>
  </si>
  <si>
    <t>DX/1080</t>
  </si>
  <si>
    <t>DX/2160</t>
  </si>
  <si>
    <t>theta</t>
  </si>
  <si>
    <t>eye FOV diameter</t>
  </si>
  <si>
    <t>camera 4:3 crop W</t>
  </si>
  <si>
    <t>camera 1:1 crop W</t>
  </si>
  <si>
    <t>camera 16:9 crop W</t>
  </si>
  <si>
    <t>Calculated magnification and eyepiece field of view</t>
  </si>
  <si>
    <t>Calculated camera field of view and crop sizes</t>
  </si>
  <si>
    <t>camera sensor W</t>
  </si>
  <si>
    <t>camera sensor H</t>
  </si>
  <si>
    <t>phototube FOV</t>
  </si>
  <si>
    <t>(printed on the eyepiece, e.g. 10x/22)</t>
  </si>
  <si>
    <t>(set on the microscope body)</t>
  </si>
  <si>
    <t>(typically 1.0)</t>
  </si>
  <si>
    <t>(inserted onto the phototube or trinocular)</t>
  </si>
  <si>
    <t>(e.g. coaxial illuminator)</t>
  </si>
  <si>
    <t>(optional)</t>
  </si>
  <si>
    <t>CALCULATION DATA — do not enter or modify anything here.</t>
  </si>
  <si>
    <t>x 1:1</t>
  </si>
  <si>
    <t>y 1:1</t>
  </si>
  <si>
    <t>x 4:3</t>
  </si>
  <si>
    <t>y 4:3</t>
  </si>
  <si>
    <t>x 16:9</t>
  </si>
  <si>
    <t>y 16:9</t>
  </si>
  <si>
    <t>x range</t>
  </si>
  <si>
    <t>y range</t>
  </si>
  <si>
    <t>x sensor</t>
  </si>
  <si>
    <t>y sensor</t>
  </si>
  <si>
    <t>x fov</t>
  </si>
  <si>
    <t>y fov</t>
  </si>
  <si>
    <t>x vig</t>
  </si>
  <si>
    <t>y vig</t>
  </si>
  <si>
    <t>phototube vignetting</t>
  </si>
  <si>
    <t>configuration 1</t>
  </si>
  <si>
    <t>configuration 3</t>
  </si>
  <si>
    <t>configuration 4</t>
  </si>
  <si>
    <t>configuration 2</t>
  </si>
  <si>
    <t>FX</t>
  </si>
  <si>
    <t>DX</t>
  </si>
  <si>
    <t>micro 4/3</t>
  </si>
  <si>
    <t>phototube view</t>
  </si>
  <si>
    <t>camera custom crop</t>
  </si>
  <si>
    <t>x user</t>
  </si>
  <si>
    <t>y user</t>
  </si>
  <si>
    <t>w:h ratio</t>
  </si>
  <si>
    <t>custom</t>
  </si>
  <si>
    <t>sensor pixels wide</t>
  </si>
  <si>
    <t>sensor pixels high</t>
  </si>
  <si>
    <t>sensor megapixels</t>
  </si>
  <si>
    <t>image pixels wide</t>
  </si>
  <si>
    <t>image pixels high</t>
  </si>
  <si>
    <t>image megapixels</t>
  </si>
  <si>
    <t>sensor fraction wide</t>
  </si>
  <si>
    <t>sensor fraction high</t>
  </si>
  <si>
    <t>Enter sensor pixel dimensions (from camera specs)</t>
  </si>
  <si>
    <t>To estimate pixel dimensions, enter Megapixel rating</t>
  </si>
  <si>
    <t>resolutions (MP)</t>
  </si>
  <si>
    <t>estimated width</t>
  </si>
  <si>
    <t>estimated height</t>
  </si>
  <si>
    <t>Enter these for sensor pixels above</t>
  </si>
  <si>
    <t>Calculated camera field of view and crop sizes (red rectangle)</t>
  </si>
  <si>
    <t>Area covered by a cropped photo (orange rectangle)</t>
  </si>
  <si>
    <t>(optional, empirically measured; 0 to omit)</t>
  </si>
  <si>
    <t>show</t>
  </si>
  <si>
    <t>Sensor name</t>
  </si>
  <si>
    <t>Microscope settings</t>
  </si>
  <si>
    <t>Sensor information (compare up to 4)</t>
  </si>
  <si>
    <t>sensor W*</t>
  </si>
  <si>
    <t>sensor H*</t>
  </si>
  <si>
    <t>Nikon D7500 HD DX</t>
  </si>
  <si>
    <t>Nikon D7500 HD 1.3</t>
  </si>
  <si>
    <t>1/3"</t>
  </si>
  <si>
    <t>ratio</t>
  </si>
  <si>
    <t>Z CAM E2</t>
  </si>
  <si>
    <t>Z CAM E2C</t>
  </si>
  <si>
    <t>Nikon D7500 4K crop</t>
  </si>
  <si>
    <t>Camera and settings</t>
  </si>
  <si>
    <t>Sony A7 series is similar to Nikon Z6</t>
  </si>
  <si>
    <t>Notes</t>
  </si>
  <si>
    <t>Sony z64xx series are APS-C</t>
  </si>
  <si>
    <t>APS-C (before video crop?)</t>
  </si>
  <si>
    <t>4/3" (micro four thirds)</t>
  </si>
  <si>
    <t>Nikon Z6 FX @1080p</t>
  </si>
  <si>
    <t>Nikon Z6 DX @1080p</t>
  </si>
  <si>
    <t>Nikon Z6 DX 90% (@4K)</t>
  </si>
  <si>
    <t>Nikon Z6 FX 90% (@4K)</t>
  </si>
  <si>
    <t>Instructions</t>
  </si>
  <si>
    <t>(1) Enter sensor data for up to four cameras. For sensor width and height, enter the area that is used to capture video. This may not be the same as the sensor size in the camera's specs, or even a simple 16:9 crop of that area. It must be checked in the manual, since it may even vary by resolution and frame rate. The "sensors" tab has information that I have found. 
(2) Enter the eyepiece FOV and adapter magnification. 
(3) Enter any optional information such as microscope body and objective magnification or phototube FOV.
(4) Check boxes to see how you could crop the video in editing.</t>
  </si>
  <si>
    <t>Nikon D810 FX @1080p</t>
  </si>
  <si>
    <t>Nikon D810 DX @1080p</t>
  </si>
  <si>
    <t>Nikon Z6 DX photo</t>
  </si>
  <si>
    <t>Nikon Z6 FX photo</t>
  </si>
  <si>
    <t>(1) Enter sensor sizes for up to 4 cameras to compare.
(2) Enter eyepice FOV and adapter magnification.
(3) Enter sensor resolution and desired photo size in pixels. If you do not know the width and height in pixels, enter the overall Megapixel rating at the bottom of this window and use the estimated width and height.
In general, there's no downside to shooting at high resolution and cropping. Note, however, that high resolution photos require more light than video. Getting good photos is a challenge. At high magnification, your camera's resolution may exceed that of the microscope optics.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</si>
</sst>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2"/>
      <color theme="1"/>
      <name val="Calibri"/>
      <family val="2"/>
      <scheme val="minor"/>
    </font>
    <font>
      <sz val="12"/>
      <color rgb="FF3F3F76"/>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b/>
      <sz val="12"/>
      <color rgb="FF3F3F76"/>
      <name val="Calibri"/>
      <family val="2"/>
      <scheme val="minor"/>
    </font>
    <font>
      <sz val="12"/>
      <color rgb="FF000000"/>
      <name val="Calibri"/>
      <family val="2"/>
    </font>
    <font>
      <sz val="8"/>
      <name val="Calibri"/>
      <family val="2"/>
      <scheme val="minor"/>
    </font>
  </fonts>
  <fills count="8">
    <fill>
      <patternFill patternType="none"/>
    </fill>
    <fill>
      <patternFill patternType="gray125"/>
    </fill>
    <fill>
      <patternFill patternType="solid">
        <fgColor rgb="FFFFCC99"/>
      </patternFill>
    </fill>
    <fill>
      <patternFill patternType="solid">
        <fgColor theme="0" tint="-0.499984740745262"/>
        <bgColor indexed="64"/>
      </patternFill>
    </fill>
    <fill>
      <patternFill patternType="solid">
        <fgColor rgb="FFFF0000"/>
        <bgColor indexed="64"/>
      </patternFill>
    </fill>
    <fill>
      <patternFill patternType="solid">
        <fgColor rgb="FFAA48F6"/>
        <bgColor indexed="64"/>
      </patternFill>
    </fill>
    <fill>
      <patternFill patternType="solid">
        <fgColor rgb="FF0000FF"/>
        <bgColor indexed="64"/>
      </patternFill>
    </fill>
    <fill>
      <patternFill patternType="solid">
        <fgColor rgb="FFFFC000"/>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rgb="FF7F7F7F"/>
      </right>
      <top style="medium">
        <color indexed="64"/>
      </top>
      <bottom style="thin">
        <color rgb="FF7F7F7F"/>
      </bottom>
      <diagonal/>
    </border>
    <border>
      <left style="thin">
        <color rgb="FF7F7F7F"/>
      </left>
      <right style="thin">
        <color rgb="FF7F7F7F"/>
      </right>
      <top style="medium">
        <color indexed="64"/>
      </top>
      <bottom style="thin">
        <color rgb="FF7F7F7F"/>
      </bottom>
      <diagonal/>
    </border>
    <border>
      <left style="thin">
        <color rgb="FF7F7F7F"/>
      </left>
      <right style="medium">
        <color indexed="64"/>
      </right>
      <top style="medium">
        <color indexed="64"/>
      </top>
      <bottom style="thin">
        <color rgb="FF7F7F7F"/>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rgb="FF7F7F7F"/>
      </left>
      <right style="thin">
        <color rgb="FF7F7F7F"/>
      </right>
      <top/>
      <bottom style="thin">
        <color rgb="FF7F7F7F"/>
      </bottom>
      <diagonal/>
    </border>
    <border>
      <left style="thin">
        <color rgb="FF7F7F7F"/>
      </left>
      <right style="thin">
        <color rgb="FF7F7F7F"/>
      </right>
      <top style="thin">
        <color rgb="FF7F7F7F"/>
      </top>
      <bottom/>
      <diagonal/>
    </border>
  </borders>
  <cellStyleXfs count="34">
    <xf numFmtId="0" fontId="0" fillId="0" borderId="0"/>
    <xf numFmtId="0" fontId="1" fillId="2" borderId="1" applyNumberFormat="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42">
    <xf numFmtId="0" fontId="0" fillId="0" borderId="0" xfId="0"/>
    <xf numFmtId="2" fontId="0" fillId="0" borderId="0" xfId="0" applyNumberFormat="1"/>
    <xf numFmtId="0" fontId="1" fillId="2" borderId="1" xfId="1"/>
    <xf numFmtId="0" fontId="2" fillId="0" borderId="0" xfId="0" applyFont="1"/>
    <xf numFmtId="2" fontId="1" fillId="2" borderId="1" xfId="1" applyNumberFormat="1"/>
    <xf numFmtId="0" fontId="2" fillId="0" borderId="2" xfId="0" applyFont="1" applyBorder="1"/>
    <xf numFmtId="164" fontId="0" fillId="0" borderId="0" xfId="0" applyNumberFormat="1"/>
    <xf numFmtId="0" fontId="2" fillId="0" borderId="0" xfId="0" applyNumberFormat="1" applyFont="1" applyAlignment="1">
      <alignment horizontal="right"/>
    </xf>
    <xf numFmtId="2" fontId="0" fillId="0" borderId="0" xfId="0" applyNumberFormat="1" applyAlignment="1">
      <alignment horizontal="right"/>
    </xf>
    <xf numFmtId="2" fontId="2" fillId="0" borderId="0" xfId="0" applyNumberFormat="1" applyFont="1" applyAlignment="1">
      <alignment horizontal="right"/>
    </xf>
    <xf numFmtId="0" fontId="2" fillId="0" borderId="0" xfId="0" applyFont="1" applyAlignment="1">
      <alignment horizontal="right"/>
    </xf>
    <xf numFmtId="1" fontId="0" fillId="0" borderId="0" xfId="0" applyNumberFormat="1"/>
    <xf numFmtId="0" fontId="0" fillId="0" borderId="0" xfId="0" applyAlignment="1">
      <alignment horizontal="right"/>
    </xf>
    <xf numFmtId="164" fontId="0" fillId="0" borderId="0" xfId="0" applyNumberFormat="1" applyAlignment="1">
      <alignment horizontal="right"/>
    </xf>
    <xf numFmtId="0" fontId="2" fillId="0" borderId="0" xfId="0" applyFont="1" applyAlignment="1">
      <alignment horizontal="center"/>
    </xf>
    <xf numFmtId="164" fontId="2" fillId="0" borderId="0" xfId="0" applyNumberFormat="1" applyFont="1" applyAlignment="1">
      <alignment horizontal="center"/>
    </xf>
    <xf numFmtId="1" fontId="0" fillId="0" borderId="0" xfId="0" applyNumberFormat="1" applyBorder="1"/>
    <xf numFmtId="1" fontId="0" fillId="3" borderId="0" xfId="0" applyNumberFormat="1" applyFill="1" applyBorder="1"/>
    <xf numFmtId="1" fontId="0" fillId="4" borderId="0" xfId="0" applyNumberFormat="1" applyFill="1" applyBorder="1"/>
    <xf numFmtId="1" fontId="0" fillId="5" borderId="0" xfId="0" applyNumberFormat="1" applyFill="1"/>
    <xf numFmtId="1" fontId="0" fillId="6" borderId="0" xfId="0" applyNumberFormat="1" applyFill="1"/>
    <xf numFmtId="1" fontId="0" fillId="7" borderId="0" xfId="0" applyNumberFormat="1" applyFill="1"/>
    <xf numFmtId="0" fontId="0" fillId="0" borderId="0" xfId="0" applyFont="1"/>
    <xf numFmtId="0" fontId="5" fillId="2" borderId="4" xfId="1" applyFont="1" applyBorder="1" applyAlignment="1">
      <alignment horizontal="right"/>
    </xf>
    <xf numFmtId="0" fontId="5" fillId="2" borderId="5" xfId="1" applyFont="1" applyBorder="1" applyAlignment="1">
      <alignment horizontal="right"/>
    </xf>
    <xf numFmtId="0" fontId="5" fillId="2" borderId="6" xfId="1" applyFont="1" applyBorder="1" applyAlignment="1">
      <alignment horizontal="right"/>
    </xf>
    <xf numFmtId="0" fontId="1" fillId="2" borderId="7" xfId="1" applyBorder="1"/>
    <xf numFmtId="0" fontId="1" fillId="2" borderId="1" xfId="1" applyBorder="1"/>
    <xf numFmtId="0" fontId="1" fillId="2" borderId="8" xfId="1" applyBorder="1"/>
    <xf numFmtId="0" fontId="1" fillId="2" borderId="9" xfId="1" applyBorder="1"/>
    <xf numFmtId="0" fontId="1" fillId="2" borderId="10" xfId="1" applyBorder="1"/>
    <xf numFmtId="0" fontId="1" fillId="2" borderId="11" xfId="1" applyBorder="1"/>
    <xf numFmtId="0" fontId="1" fillId="2" borderId="12" xfId="1" applyBorder="1"/>
    <xf numFmtId="0" fontId="1" fillId="2" borderId="3" xfId="1" applyBorder="1"/>
    <xf numFmtId="0" fontId="1" fillId="2" borderId="13" xfId="1" applyBorder="1"/>
    <xf numFmtId="0" fontId="1" fillId="2" borderId="4" xfId="1" applyBorder="1"/>
    <xf numFmtId="0" fontId="1" fillId="2" borderId="5" xfId="1" applyBorder="1"/>
    <xf numFmtId="0" fontId="1" fillId="2" borderId="6" xfId="1" applyBorder="1"/>
    <xf numFmtId="0" fontId="2" fillId="0" borderId="0" xfId="0" applyNumberFormat="1" applyFont="1" applyAlignment="1">
      <alignment horizontal="center"/>
    </xf>
    <xf numFmtId="49" fontId="0" fillId="0" borderId="0" xfId="0" applyNumberFormat="1" applyAlignment="1">
      <alignment vertical="top" wrapText="1"/>
    </xf>
    <xf numFmtId="0" fontId="0" fillId="0" borderId="0" xfId="0" applyAlignment="1">
      <alignment vertical="top" wrapText="1"/>
    </xf>
    <xf numFmtId="49" fontId="0" fillId="0" borderId="0" xfId="0" applyNumberFormat="1" applyFont="1" applyAlignment="1">
      <alignment vertical="top" wrapText="1"/>
    </xf>
  </cellXfs>
  <cellStyles count="3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Input" xfId="1" builtinId="20"/>
    <cellStyle name="Normal" xfId="0" builtinId="0"/>
  </cellStyles>
  <dxfs count="0"/>
  <tableStyles count="0" defaultTableStyle="TableStyleMedium2" defaultPivotStyle="PivotStyleLight16"/>
  <colors>
    <mruColors>
      <color rgb="FF0000FF"/>
      <color rgb="FFAA48F6"/>
      <color rgb="FFE100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video!$C$15</c:f>
          <c:strCache>
            <c:ptCount val="1"/>
            <c:pt idx="0">
              <c:v>FX/1080</c:v>
            </c:pt>
          </c:strCache>
        </c:strRef>
      </c:tx>
      <c:layout>
        <c:manualLayout>
          <c:xMode val="edge"/>
          <c:yMode val="edge"/>
          <c:x val="3.0137795275590401E-3"/>
          <c:y val="1.38888888888889E-2"/>
        </c:manualLayout>
      </c:layout>
      <c:overlay val="0"/>
      <c:txPr>
        <a:bodyPr/>
        <a:lstStyle/>
        <a:p>
          <a:pPr>
            <a:defRPr sz="1400" b="0"/>
          </a:pPr>
          <a:endParaRPr lang="en-US"/>
        </a:p>
      </c:txPr>
    </c:title>
    <c:autoTitleDeleted val="0"/>
    <c:plotArea>
      <c:layout>
        <c:manualLayout>
          <c:layoutTarget val="inner"/>
          <c:xMode val="edge"/>
          <c:yMode val="edge"/>
          <c:x val="3.00241740531829E-2"/>
          <c:y val="9.2703862660944193E-3"/>
          <c:w val="0.94553131379410904"/>
          <c:h val="0.981459227467811"/>
        </c:manualLayout>
      </c:layout>
      <c:scatterChart>
        <c:scatterStyle val="lineMarker"/>
        <c:varyColors val="0"/>
        <c:ser>
          <c:idx val="4"/>
          <c:order val="0"/>
          <c:tx>
            <c:v>range</c:v>
          </c:tx>
          <c:spPr>
            <a:ln w="19050">
              <a:noFill/>
            </a:ln>
          </c:spPr>
          <c:marker>
            <c:symbol val="none"/>
          </c:marker>
          <c:xVal>
            <c:numRef>
              <c:f>video!$S$39:$S$40</c:f>
              <c:numCache>
                <c:formatCode>0.00</c:formatCode>
                <c:ptCount val="2"/>
                <c:pt idx="0">
                  <c:v>-17.95</c:v>
                </c:pt>
                <c:pt idx="1">
                  <c:v>17.95</c:v>
                </c:pt>
              </c:numCache>
            </c:numRef>
          </c:xVal>
          <c:yVal>
            <c:numRef>
              <c:f>video!$T$39:$T$40</c:f>
              <c:numCache>
                <c:formatCode>0.00</c:formatCode>
                <c:ptCount val="2"/>
                <c:pt idx="0">
                  <c:v>17.95</c:v>
                </c:pt>
                <c:pt idx="1">
                  <c:v>-17.95</c:v>
                </c:pt>
              </c:numCache>
            </c:numRef>
          </c:yVal>
          <c:smooth val="0"/>
          <c:extLst>
            <c:ext xmlns:c16="http://schemas.microsoft.com/office/drawing/2014/chart" uri="{C3380CC4-5D6E-409C-BE32-E72D297353CC}">
              <c16:uniqueId val="{00000000-E388-6844-B516-9E5C062631B2}"/>
            </c:ext>
          </c:extLst>
        </c:ser>
        <c:ser>
          <c:idx val="6"/>
          <c:order val="1"/>
          <c:tx>
            <c:v>sensor</c:v>
          </c:tx>
          <c:spPr>
            <a:ln w="19050">
              <a:solidFill>
                <a:schemeClr val="bg1">
                  <a:lumMod val="50000"/>
                </a:schemeClr>
              </a:solidFill>
            </a:ln>
          </c:spPr>
          <c:marker>
            <c:symbol val="none"/>
          </c:marker>
          <c:xVal>
            <c:numRef>
              <c:f>video!$S$4:$S$8</c:f>
              <c:numCache>
                <c:formatCode>0.00</c:formatCode>
                <c:ptCount val="5"/>
                <c:pt idx="0">
                  <c:v>-17.95</c:v>
                </c:pt>
                <c:pt idx="1">
                  <c:v>17.95</c:v>
                </c:pt>
                <c:pt idx="2">
                  <c:v>17.95</c:v>
                </c:pt>
                <c:pt idx="3">
                  <c:v>-17.95</c:v>
                </c:pt>
                <c:pt idx="4">
                  <c:v>-17.95</c:v>
                </c:pt>
              </c:numCache>
            </c:numRef>
          </c:xVal>
          <c:yVal>
            <c:numRef>
              <c:f>video!$T$4:$T$8</c:f>
              <c:numCache>
                <c:formatCode>0.00</c:formatCode>
                <c:ptCount val="5"/>
                <c:pt idx="0">
                  <c:v>10.1</c:v>
                </c:pt>
                <c:pt idx="1">
                  <c:v>10.1</c:v>
                </c:pt>
                <c:pt idx="2">
                  <c:v>-10.1</c:v>
                </c:pt>
                <c:pt idx="3">
                  <c:v>-10.1</c:v>
                </c:pt>
                <c:pt idx="4">
                  <c:v>10.1</c:v>
                </c:pt>
              </c:numCache>
            </c:numRef>
          </c:yVal>
          <c:smooth val="0"/>
          <c:extLst>
            <c:ext xmlns:c16="http://schemas.microsoft.com/office/drawing/2014/chart" uri="{C3380CC4-5D6E-409C-BE32-E72D297353CC}">
              <c16:uniqueId val="{00000001-E388-6844-B516-9E5C062631B2}"/>
            </c:ext>
          </c:extLst>
        </c:ser>
        <c:ser>
          <c:idx val="1"/>
          <c:order val="2"/>
          <c:tx>
            <c:v>16:9 crop</c:v>
          </c:tx>
          <c:spPr>
            <a:ln w="19050">
              <a:solidFill>
                <a:srgbClr val="E10002"/>
              </a:solidFill>
            </a:ln>
          </c:spPr>
          <c:marker>
            <c:symbol val="none"/>
          </c:marker>
          <c:xVal>
            <c:numRef>
              <c:f>video!$S$11:$S$15</c:f>
              <c:numCache>
                <c:formatCode>0.00</c:formatCode>
                <c:ptCount val="5"/>
                <c:pt idx="0">
                  <c:v>0</c:v>
                </c:pt>
                <c:pt idx="1">
                  <c:v>0</c:v>
                </c:pt>
                <c:pt idx="2">
                  <c:v>0</c:v>
                </c:pt>
                <c:pt idx="3">
                  <c:v>0</c:v>
                </c:pt>
                <c:pt idx="4">
                  <c:v>0</c:v>
                </c:pt>
              </c:numCache>
            </c:numRef>
          </c:xVal>
          <c:yVal>
            <c:numRef>
              <c:f>video!$T$11:$T$15</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2-E388-6844-B516-9E5C062631B2}"/>
            </c:ext>
          </c:extLst>
        </c:ser>
        <c:ser>
          <c:idx val="3"/>
          <c:order val="3"/>
          <c:tx>
            <c:v>4:3 crop</c:v>
          </c:tx>
          <c:spPr>
            <a:ln w="19050">
              <a:solidFill>
                <a:srgbClr val="AA48F6"/>
              </a:solidFill>
            </a:ln>
          </c:spPr>
          <c:marker>
            <c:symbol val="none"/>
          </c:marker>
          <c:xVal>
            <c:numRef>
              <c:f>video!$S$18:$S$22</c:f>
              <c:numCache>
                <c:formatCode>0.00</c:formatCode>
                <c:ptCount val="5"/>
                <c:pt idx="0">
                  <c:v>0</c:v>
                </c:pt>
                <c:pt idx="1">
                  <c:v>0</c:v>
                </c:pt>
                <c:pt idx="2">
                  <c:v>0</c:v>
                </c:pt>
                <c:pt idx="3">
                  <c:v>0</c:v>
                </c:pt>
                <c:pt idx="4">
                  <c:v>0</c:v>
                </c:pt>
              </c:numCache>
            </c:numRef>
          </c:xVal>
          <c:yVal>
            <c:numRef>
              <c:f>video!$T$18:$T$22</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3-E388-6844-B516-9E5C062631B2}"/>
            </c:ext>
          </c:extLst>
        </c:ser>
        <c:ser>
          <c:idx val="7"/>
          <c:order val="4"/>
          <c:tx>
            <c:v>user crop</c:v>
          </c:tx>
          <c:spPr>
            <a:ln w="19050">
              <a:solidFill>
                <a:schemeClr val="accent2"/>
              </a:solidFill>
            </a:ln>
          </c:spPr>
          <c:marker>
            <c:symbol val="none"/>
          </c:marker>
          <c:xVal>
            <c:numRef>
              <c:f>video!$S$32:$S$36</c:f>
              <c:numCache>
                <c:formatCode>0.00</c:formatCode>
                <c:ptCount val="5"/>
                <c:pt idx="0">
                  <c:v>0</c:v>
                </c:pt>
                <c:pt idx="1">
                  <c:v>0</c:v>
                </c:pt>
                <c:pt idx="2">
                  <c:v>0</c:v>
                </c:pt>
                <c:pt idx="3">
                  <c:v>0</c:v>
                </c:pt>
                <c:pt idx="4">
                  <c:v>0</c:v>
                </c:pt>
              </c:numCache>
            </c:numRef>
          </c:xVal>
          <c:yVal>
            <c:numRef>
              <c:f>video!$T$32:$T$36</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4-E388-6844-B516-9E5C062631B2}"/>
            </c:ext>
          </c:extLst>
        </c:ser>
        <c:ser>
          <c:idx val="2"/>
          <c:order val="5"/>
          <c:tx>
            <c:v>1:1 crop</c:v>
          </c:tx>
          <c:spPr>
            <a:ln w="19050">
              <a:solidFill>
                <a:srgbClr val="0000FF"/>
              </a:solidFill>
            </a:ln>
          </c:spPr>
          <c:marker>
            <c:symbol val="none"/>
          </c:marker>
          <c:xVal>
            <c:numRef>
              <c:f>video!$S$25:$S$29</c:f>
              <c:numCache>
                <c:formatCode>0.00</c:formatCode>
                <c:ptCount val="5"/>
                <c:pt idx="0">
                  <c:v>-10.1</c:v>
                </c:pt>
                <c:pt idx="1">
                  <c:v>10.1</c:v>
                </c:pt>
                <c:pt idx="2">
                  <c:v>10.1</c:v>
                </c:pt>
                <c:pt idx="3">
                  <c:v>-10.1</c:v>
                </c:pt>
                <c:pt idx="4">
                  <c:v>-10.1</c:v>
                </c:pt>
              </c:numCache>
            </c:numRef>
          </c:xVal>
          <c:yVal>
            <c:numRef>
              <c:f>video!$T$25:$T$29</c:f>
              <c:numCache>
                <c:formatCode>0.00</c:formatCode>
                <c:ptCount val="5"/>
                <c:pt idx="0">
                  <c:v>10.1</c:v>
                </c:pt>
                <c:pt idx="1">
                  <c:v>10.1</c:v>
                </c:pt>
                <c:pt idx="2">
                  <c:v>-10.1</c:v>
                </c:pt>
                <c:pt idx="3">
                  <c:v>-10.1</c:v>
                </c:pt>
                <c:pt idx="4">
                  <c:v>10.1</c:v>
                </c:pt>
              </c:numCache>
            </c:numRef>
          </c:yVal>
          <c:smooth val="0"/>
          <c:extLst>
            <c:ext xmlns:c16="http://schemas.microsoft.com/office/drawing/2014/chart" uri="{C3380CC4-5D6E-409C-BE32-E72D297353CC}">
              <c16:uniqueId val="{00000005-E388-6844-B516-9E5C062631B2}"/>
            </c:ext>
          </c:extLst>
        </c:ser>
        <c:ser>
          <c:idx val="0"/>
          <c:order val="6"/>
          <c:tx>
            <c:v>eye fov</c:v>
          </c:tx>
          <c:spPr>
            <a:ln w="19050" cap="rnd">
              <a:solidFill>
                <a:schemeClr val="tx1">
                  <a:lumMod val="75000"/>
                  <a:lumOff val="25000"/>
                </a:schemeClr>
              </a:solidFill>
              <a:round/>
            </a:ln>
            <a:effectLst/>
          </c:spPr>
          <c:marker>
            <c:symbol val="none"/>
          </c:marker>
          <c:xVal>
            <c:numRef>
              <c:f>video!$M$3:$M$363</c:f>
              <c:numCache>
                <c:formatCode>0.00</c:formatCode>
                <c:ptCount val="361"/>
                <c:pt idx="0">
                  <c:v>11</c:v>
                </c:pt>
                <c:pt idx="1">
                  <c:v>10.83288656604957</c:v>
                </c:pt>
                <c:pt idx="2">
                  <c:v>10.336623882344952</c:v>
                </c:pt>
                <c:pt idx="3">
                  <c:v>9.5262905236525732</c:v>
                </c:pt>
                <c:pt idx="4">
                  <c:v>8.4265078700116458</c:v>
                </c:pt>
                <c:pt idx="5">
                  <c:v>7.0706920043038135</c:v>
                </c:pt>
                <c:pt idx="6">
                  <c:v>5.5000383892786981</c:v>
                </c:pt>
                <c:pt idx="7">
                  <c:v>3.7622701738733006</c:v>
                </c:pt>
                <c:pt idx="8">
                  <c:v>1.9101881606124012</c:v>
                </c:pt>
                <c:pt idx="9">
                  <c:v>6.6492258520780791E-5</c:v>
                </c:pt>
                <c:pt idx="10">
                  <c:v>-1.910057196413478</c:v>
                </c:pt>
                <c:pt idx="11">
                  <c:v>-3.7621452092428611</c:v>
                </c:pt>
                <c:pt idx="12">
                  <c:v>-5.4999232211746563</c:v>
                </c:pt>
                <c:pt idx="13">
                  <c:v>-7.0705901320238667</c:v>
                </c:pt>
                <c:pt idx="14">
                  <c:v>-8.4264223888697103</c:v>
                </c:pt>
                <c:pt idx="15">
                  <c:v>-9.5262240309299493</c:v>
                </c:pt>
                <c:pt idx="16">
                  <c:v>-10.336578398373859</c:v>
                </c:pt>
                <c:pt idx="17">
                  <c:v>-10.832863472826844</c:v>
                </c:pt>
                <c:pt idx="18">
                  <c:v>-10.999999999196142</c:v>
                </c:pt>
                <c:pt idx="19">
                  <c:v>-10.832909657689004</c:v>
                </c:pt>
                <c:pt idx="20">
                  <c:v>-10.336669364805285</c:v>
                </c:pt>
                <c:pt idx="21">
                  <c:v>-9.5263570149828709</c:v>
                </c:pt>
                <c:pt idx="22">
                  <c:v>-8.4265933499219905</c:v>
                </c:pt>
                <c:pt idx="23">
                  <c:v>-7.0707938755503266</c:v>
                </c:pt>
                <c:pt idx="24">
                  <c:v>-5.5001535565788631</c:v>
                </c:pt>
                <c:pt idx="25">
                  <c:v>-3.7623951379538432</c:v>
                </c:pt>
                <c:pt idx="26">
                  <c:v>-1.9103191245321194</c:v>
                </c:pt>
                <c:pt idx="27">
                  <c:v>-1.9947677553308418E-4</c:v>
                </c:pt>
                <c:pt idx="28">
                  <c:v>1.909926231935408</c:v>
                </c:pt>
                <c:pt idx="29">
                  <c:v>3.7620202440625801</c:v>
                </c:pt>
                <c:pt idx="30">
                  <c:v>5.4998080522667818</c:v>
                </c:pt>
                <c:pt idx="31">
                  <c:v>7.0704882587105233</c:v>
                </c:pt>
                <c:pt idx="32">
                  <c:v>8.4263369064962088</c:v>
                </c:pt>
                <c:pt idx="33">
                  <c:v>9.5261575368150151</c:v>
                </c:pt>
                <c:pt idx="34">
                  <c:v>10.336532912892018</c:v>
                </c:pt>
                <c:pt idx="35">
                  <c:v>10.832840378020832</c:v>
                </c:pt>
                <c:pt idx="36">
                  <c:v>10.999999996784567</c:v>
                </c:pt>
              </c:numCache>
            </c:numRef>
          </c:xVal>
          <c:yVal>
            <c:numRef>
              <c:f>video!$N$3:$N$363</c:f>
              <c:numCache>
                <c:formatCode>0.00</c:formatCode>
                <c:ptCount val="361"/>
                <c:pt idx="0">
                  <c:v>0</c:v>
                </c:pt>
                <c:pt idx="1">
                  <c:v>1.9101226785478354</c:v>
                </c:pt>
                <c:pt idx="2">
                  <c:v>3.7622076916268119</c:v>
                </c:pt>
                <c:pt idx="3">
                  <c:v>5.4999808053271568</c:v>
                </c:pt>
                <c:pt idx="4">
                  <c:v>7.0706410682930159</c:v>
                </c:pt>
                <c:pt idx="5">
                  <c:v>8.4264651295946216</c:v>
                </c:pt>
                <c:pt idx="6">
                  <c:v>9.5262572774652998</c:v>
                </c:pt>
                <c:pt idx="7">
                  <c:v>10.336601140548249</c:v>
                </c:pt>
                <c:pt idx="8">
                  <c:v>10.832875019636118</c:v>
                </c:pt>
                <c:pt idx="9">
                  <c:v>10.999999999799035</c:v>
                </c:pt>
                <c:pt idx="10">
                  <c:v>10.832898112067198</c:v>
                </c:pt>
                <c:pt idx="11">
                  <c:v>10.336646623763965</c:v>
                </c:pt>
                <c:pt idx="12">
                  <c:v>9.526323769491766</c:v>
                </c:pt>
                <c:pt idx="13">
                  <c:v>8.4265506101207706</c:v>
                </c:pt>
                <c:pt idx="14">
                  <c:v>7.0707429400562498</c:v>
                </c:pt>
                <c:pt idx="15">
                  <c:v>5.500095973029266</c:v>
                </c:pt>
                <c:pt idx="16">
                  <c:v>3.7623326559823078</c:v>
                </c:pt>
                <c:pt idx="17">
                  <c:v>1.9102536426071597</c:v>
                </c:pt>
                <c:pt idx="18">
                  <c:v>1.3298451702936203E-4</c:v>
                </c:pt>
                <c:pt idx="19">
                  <c:v>-1.9099917142093377</c:v>
                </c:pt>
                <c:pt idx="20">
                  <c:v>-3.7620827267214518</c:v>
                </c:pt>
                <c:pt idx="21">
                  <c:v>-5.4998656368211991</c:v>
                </c:pt>
                <c:pt idx="22">
                  <c:v>-7.0705391954963712</c:v>
                </c:pt>
                <c:pt idx="23">
                  <c:v>-8.4263796478369049</c:v>
                </c:pt>
                <c:pt idx="24">
                  <c:v>-9.5261907840465216</c:v>
                </c:pt>
                <c:pt idx="25">
                  <c:v>-10.336555655821783</c:v>
                </c:pt>
                <c:pt idx="26">
                  <c:v>-10.83285192562175</c:v>
                </c:pt>
                <c:pt idx="27">
                  <c:v>-10.999999998191319</c:v>
                </c:pt>
                <c:pt idx="28">
                  <c:v>-10.832921202914983</c:v>
                </c:pt>
                <c:pt idx="29">
                  <c:v>-10.336692105468911</c:v>
                </c:pt>
                <c:pt idx="30">
                  <c:v>-9.5263902601258934</c:v>
                </c:pt>
                <c:pt idx="31">
                  <c:v>-8.4266360894153145</c:v>
                </c:pt>
                <c:pt idx="32">
                  <c:v>-7.070844810786042</c:v>
                </c:pt>
                <c:pt idx="33">
                  <c:v>-5.5002111399274902</c:v>
                </c:pt>
                <c:pt idx="34">
                  <c:v>-3.7624576197879041</c:v>
                </c:pt>
                <c:pt idx="35">
                  <c:v>-1.9103846063872776</c:v>
                </c:pt>
                <c:pt idx="36">
                  <c:v>-2.6596903402951766E-4</c:v>
                </c:pt>
              </c:numCache>
            </c:numRef>
          </c:yVal>
          <c:smooth val="0"/>
          <c:extLst>
            <c:ext xmlns:c16="http://schemas.microsoft.com/office/drawing/2014/chart" uri="{C3380CC4-5D6E-409C-BE32-E72D297353CC}">
              <c16:uniqueId val="{00000006-E388-6844-B516-9E5C062631B2}"/>
            </c:ext>
          </c:extLst>
        </c:ser>
        <c:ser>
          <c:idx val="5"/>
          <c:order val="7"/>
          <c:tx>
            <c:v>vignetting</c:v>
          </c:tx>
          <c:spPr>
            <a:ln w="19050">
              <a:solidFill>
                <a:schemeClr val="bg1">
                  <a:lumMod val="50000"/>
                </a:schemeClr>
              </a:solidFill>
            </a:ln>
          </c:spPr>
          <c:marker>
            <c:symbol val="none"/>
          </c:marker>
          <c:xVal>
            <c:numRef>
              <c:f>video!$O$3:$O$363</c:f>
              <c:numCache>
                <c:formatCode>0.00</c:formatCode>
                <c:ptCount val="361"/>
                <c:pt idx="0">
                  <c:v>14.25</c:v>
                </c:pt>
                <c:pt idx="1">
                  <c:v>14.033512142382397</c:v>
                </c:pt>
                <c:pt idx="2">
                  <c:v>13.390626393037779</c:v>
                </c:pt>
                <c:pt idx="3">
                  <c:v>12.340876360186289</c:v>
                </c:pt>
                <c:pt idx="4">
                  <c:v>10.916157922515087</c:v>
                </c:pt>
                <c:pt idx="5">
                  <c:v>9.1597600964844865</c:v>
                </c:pt>
                <c:pt idx="6">
                  <c:v>7.1250497315655865</c:v>
                </c:pt>
                <c:pt idx="7">
                  <c:v>4.873849997972231</c:v>
                </c:pt>
                <c:pt idx="8">
                  <c:v>2.4745619353387922</c:v>
                </c:pt>
                <c:pt idx="9">
                  <c:v>8.6137698538284201E-5</c:v>
                </c:pt>
                <c:pt idx="10">
                  <c:v>-2.4743922771720057</c:v>
                </c:pt>
                <c:pt idx="11">
                  <c:v>-4.8736881119737063</c:v>
                </c:pt>
                <c:pt idx="12">
                  <c:v>-7.1249005365217135</c:v>
                </c:pt>
                <c:pt idx="13">
                  <c:v>-9.1596281255763738</c:v>
                </c:pt>
                <c:pt idx="14">
                  <c:v>-10.916047185581215</c:v>
                </c:pt>
                <c:pt idx="15">
                  <c:v>-12.340790221886525</c:v>
                </c:pt>
                <c:pt idx="16">
                  <c:v>-13.390567470620683</c:v>
                </c:pt>
                <c:pt idx="17">
                  <c:v>-14.033482226162048</c:v>
                </c:pt>
                <c:pt idx="18">
                  <c:v>-14.249999998958639</c:v>
                </c:pt>
                <c:pt idx="19">
                  <c:v>-14.033542056551664</c:v>
                </c:pt>
                <c:pt idx="20">
                  <c:v>-13.390685313497755</c:v>
                </c:pt>
                <c:pt idx="21">
                  <c:v>-12.340962496682357</c:v>
                </c:pt>
                <c:pt idx="22">
                  <c:v>-10.916268657853488</c:v>
                </c:pt>
                <c:pt idx="23">
                  <c:v>-9.1598920660538319</c:v>
                </c:pt>
                <c:pt idx="24">
                  <c:v>-7.1251989255680721</c:v>
                </c:pt>
                <c:pt idx="25">
                  <c:v>-4.8740118832583876</c:v>
                </c:pt>
                <c:pt idx="26">
                  <c:v>-2.4747315931438818</c:v>
                </c:pt>
                <c:pt idx="27">
                  <c:v>-2.5841309557694998E-4</c:v>
                </c:pt>
                <c:pt idx="28">
                  <c:v>2.4742226186435965</c:v>
                </c:pt>
                <c:pt idx="29">
                  <c:v>4.8735262252628875</c:v>
                </c:pt>
                <c:pt idx="30">
                  <c:v>7.1247513404365126</c:v>
                </c:pt>
                <c:pt idx="31">
                  <c:v>9.1594961533295418</c:v>
                </c:pt>
                <c:pt idx="32">
                  <c:v>10.915936447051907</c:v>
                </c:pt>
                <c:pt idx="33">
                  <c:v>12.340704081783088</c:v>
                </c:pt>
                <c:pt idx="34">
                  <c:v>13.390508546246478</c:v>
                </c:pt>
                <c:pt idx="35">
                  <c:v>14.033452307890624</c:v>
                </c:pt>
                <c:pt idx="36">
                  <c:v>14.249999995834553</c:v>
                </c:pt>
              </c:numCache>
            </c:numRef>
          </c:xVal>
          <c:yVal>
            <c:numRef>
              <c:f>video!$P$3:$P$363</c:f>
              <c:numCache>
                <c:formatCode>0.00</c:formatCode>
                <c:ptCount val="361"/>
                <c:pt idx="0">
                  <c:v>0</c:v>
                </c:pt>
                <c:pt idx="1">
                  <c:v>2.474477106300605</c:v>
                </c:pt>
                <c:pt idx="2">
                  <c:v>4.8737690550620067</c:v>
                </c:pt>
                <c:pt idx="3">
                  <c:v>7.124975134173817</c:v>
                </c:pt>
                <c:pt idx="4">
                  <c:v>9.159694111197771</c:v>
                </c:pt>
                <c:pt idx="5">
                  <c:v>10.916102554247578</c:v>
                </c:pt>
                <c:pt idx="6">
                  <c:v>12.340833291261866</c:v>
                </c:pt>
                <c:pt idx="7">
                  <c:v>13.390596932073867</c:v>
                </c:pt>
                <c:pt idx="8">
                  <c:v>14.033497184528606</c:v>
                </c:pt>
                <c:pt idx="9">
                  <c:v>14.249999999739659</c:v>
                </c:pt>
                <c:pt idx="10">
                  <c:v>14.033527099723416</c:v>
                </c:pt>
                <c:pt idx="11">
                  <c:v>13.39065585351241</c:v>
                </c:pt>
                <c:pt idx="12">
                  <c:v>12.340919428659786</c:v>
                </c:pt>
                <c:pt idx="13">
                  <c:v>10.916213290383725</c:v>
                </c:pt>
                <c:pt idx="14">
                  <c:v>9.1598260814365062</c:v>
                </c:pt>
                <c:pt idx="15">
                  <c:v>7.1251243286970034</c:v>
                </c:pt>
                <c:pt idx="16">
                  <c:v>4.8739309407043532</c:v>
                </c:pt>
                <c:pt idx="17">
                  <c:v>2.4746467642865477</c:v>
                </c:pt>
                <c:pt idx="18">
                  <c:v>1.7227539706076448E-4</c:v>
                </c:pt>
                <c:pt idx="19">
                  <c:v>-2.4743074479530058</c:v>
                </c:pt>
                <c:pt idx="20">
                  <c:v>-4.873607168707335</c:v>
                </c:pt>
                <c:pt idx="21">
                  <c:v>-7.1248259386092805</c:v>
                </c:pt>
                <c:pt idx="22">
                  <c:v>-9.1595621396202986</c:v>
                </c:pt>
                <c:pt idx="23">
                  <c:v>-10.915991816515991</c:v>
                </c:pt>
                <c:pt idx="24">
                  <c:v>-12.340747152060267</c:v>
                </c:pt>
                <c:pt idx="25">
                  <c:v>-13.390538008678218</c:v>
                </c:pt>
                <c:pt idx="26">
                  <c:v>-14.03346726728272</c:v>
                </c:pt>
                <c:pt idx="27">
                  <c:v>-14.249999997656936</c:v>
                </c:pt>
                <c:pt idx="28">
                  <c:v>-14.033557012867139</c:v>
                </c:pt>
                <c:pt idx="29">
                  <c:v>-13.390714772993817</c:v>
                </c:pt>
                <c:pt idx="30">
                  <c:v>-12.341005564253997</c:v>
                </c:pt>
                <c:pt idx="31">
                  <c:v>-10.916324024924386</c:v>
                </c:pt>
                <c:pt idx="32">
                  <c:v>-9.1599580503364635</c:v>
                </c:pt>
                <c:pt idx="33">
                  <c:v>-7.1252735221787944</c:v>
                </c:pt>
                <c:pt idx="34">
                  <c:v>-4.8740928256343299</c:v>
                </c:pt>
                <c:pt idx="35">
                  <c:v>-2.4748164219107913</c:v>
                </c:pt>
                <c:pt idx="36">
                  <c:v>-3.4455079408369333E-4</c:v>
                </c:pt>
              </c:numCache>
            </c:numRef>
          </c:yVal>
          <c:smooth val="0"/>
          <c:extLst>
            <c:ext xmlns:c16="http://schemas.microsoft.com/office/drawing/2014/chart" uri="{C3380CC4-5D6E-409C-BE32-E72D297353CC}">
              <c16:uniqueId val="{00000007-E388-6844-B516-9E5C062631B2}"/>
            </c:ext>
          </c:extLst>
        </c:ser>
        <c:dLbls>
          <c:showLegendKey val="0"/>
          <c:showVal val="0"/>
          <c:showCatName val="0"/>
          <c:showSerName val="0"/>
          <c:showPercent val="0"/>
          <c:showBubbleSize val="0"/>
        </c:dLbls>
        <c:axId val="-2136367352"/>
        <c:axId val="-2136370664"/>
      </c:scatterChart>
      <c:valAx>
        <c:axId val="-2136367352"/>
        <c:scaling>
          <c:orientation val="minMax"/>
        </c:scaling>
        <c:delete val="0"/>
        <c:axPos val="b"/>
        <c:numFmt formatCode="0" sourceLinked="0"/>
        <c:majorTickMark val="cross"/>
        <c:minorTickMark val="cross"/>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2136370664"/>
        <c:crosses val="autoZero"/>
        <c:crossBetween val="midCat"/>
      </c:valAx>
      <c:valAx>
        <c:axId val="-2136370664"/>
        <c:scaling>
          <c:orientation val="minMax"/>
        </c:scaling>
        <c:delete val="0"/>
        <c:axPos val="l"/>
        <c:numFmt formatCode="0" sourceLinked="0"/>
        <c:majorTickMark val="cross"/>
        <c:minorTickMark val="cross"/>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213636735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video!$D$15</c:f>
          <c:strCache>
            <c:ptCount val="1"/>
            <c:pt idx="0">
              <c:v>DX/2160</c:v>
            </c:pt>
          </c:strCache>
        </c:strRef>
      </c:tx>
      <c:layout>
        <c:manualLayout>
          <c:xMode val="edge"/>
          <c:yMode val="edge"/>
          <c:x val="3.0137795275590401E-3"/>
          <c:y val="1.38888888888889E-2"/>
        </c:manualLayout>
      </c:layout>
      <c:overlay val="0"/>
      <c:txPr>
        <a:bodyPr/>
        <a:lstStyle/>
        <a:p>
          <a:pPr>
            <a:defRPr sz="1400" b="0"/>
          </a:pPr>
          <a:endParaRPr lang="en-US"/>
        </a:p>
      </c:txPr>
    </c:title>
    <c:autoTitleDeleted val="0"/>
    <c:plotArea>
      <c:layout>
        <c:manualLayout>
          <c:layoutTarget val="inner"/>
          <c:xMode val="edge"/>
          <c:yMode val="edge"/>
          <c:x val="3.00241740531829E-2"/>
          <c:y val="9.2703862660944193E-3"/>
          <c:w val="0.94553131379410904"/>
          <c:h val="0.981459227467811"/>
        </c:manualLayout>
      </c:layout>
      <c:scatterChart>
        <c:scatterStyle val="lineMarker"/>
        <c:varyColors val="0"/>
        <c:ser>
          <c:idx val="4"/>
          <c:order val="0"/>
          <c:tx>
            <c:v>range</c:v>
          </c:tx>
          <c:spPr>
            <a:ln w="19050">
              <a:noFill/>
            </a:ln>
          </c:spPr>
          <c:marker>
            <c:symbol val="none"/>
          </c:marker>
          <c:xVal>
            <c:numRef>
              <c:f>video!$U$39:$U$40</c:f>
              <c:numCache>
                <c:formatCode>0.00</c:formatCode>
                <c:ptCount val="2"/>
                <c:pt idx="0">
                  <c:v>-14.25</c:v>
                </c:pt>
                <c:pt idx="1">
                  <c:v>14.25</c:v>
                </c:pt>
              </c:numCache>
            </c:numRef>
          </c:xVal>
          <c:yVal>
            <c:numRef>
              <c:f>video!$V$39:$V$40</c:f>
              <c:numCache>
                <c:formatCode>0.00</c:formatCode>
                <c:ptCount val="2"/>
                <c:pt idx="0">
                  <c:v>14.25</c:v>
                </c:pt>
                <c:pt idx="1">
                  <c:v>-14.25</c:v>
                </c:pt>
              </c:numCache>
            </c:numRef>
          </c:yVal>
          <c:smooth val="0"/>
          <c:extLst>
            <c:ext xmlns:c16="http://schemas.microsoft.com/office/drawing/2014/chart" uri="{C3380CC4-5D6E-409C-BE32-E72D297353CC}">
              <c16:uniqueId val="{00000000-F000-794B-9C85-737ECF072765}"/>
            </c:ext>
          </c:extLst>
        </c:ser>
        <c:ser>
          <c:idx val="6"/>
          <c:order val="1"/>
          <c:tx>
            <c:v>sensor</c:v>
          </c:tx>
          <c:spPr>
            <a:ln w="19050">
              <a:solidFill>
                <a:schemeClr val="bg1">
                  <a:lumMod val="50000"/>
                </a:schemeClr>
              </a:solidFill>
            </a:ln>
          </c:spPr>
          <c:marker>
            <c:symbol val="none"/>
          </c:marker>
          <c:xVal>
            <c:numRef>
              <c:f>video!$U$4:$U$8</c:f>
              <c:numCache>
                <c:formatCode>0.00</c:formatCode>
                <c:ptCount val="5"/>
                <c:pt idx="0">
                  <c:v>-10.53</c:v>
                </c:pt>
                <c:pt idx="1">
                  <c:v>10.53</c:v>
                </c:pt>
                <c:pt idx="2">
                  <c:v>10.53</c:v>
                </c:pt>
                <c:pt idx="3">
                  <c:v>-10.53</c:v>
                </c:pt>
                <c:pt idx="4">
                  <c:v>-10.53</c:v>
                </c:pt>
              </c:numCache>
            </c:numRef>
          </c:xVal>
          <c:yVal>
            <c:numRef>
              <c:f>video!$V$4:$V$8</c:f>
              <c:numCache>
                <c:formatCode>0.00</c:formatCode>
                <c:ptCount val="5"/>
                <c:pt idx="0">
                  <c:v>5.9249999999999998</c:v>
                </c:pt>
                <c:pt idx="1">
                  <c:v>5.9249999999999998</c:v>
                </c:pt>
                <c:pt idx="2">
                  <c:v>-5.9249999999999998</c:v>
                </c:pt>
                <c:pt idx="3">
                  <c:v>-5.9249999999999998</c:v>
                </c:pt>
                <c:pt idx="4">
                  <c:v>5.9249999999999998</c:v>
                </c:pt>
              </c:numCache>
            </c:numRef>
          </c:yVal>
          <c:smooth val="0"/>
          <c:extLst>
            <c:ext xmlns:c16="http://schemas.microsoft.com/office/drawing/2014/chart" uri="{C3380CC4-5D6E-409C-BE32-E72D297353CC}">
              <c16:uniqueId val="{00000001-F000-794B-9C85-737ECF072765}"/>
            </c:ext>
          </c:extLst>
        </c:ser>
        <c:ser>
          <c:idx val="1"/>
          <c:order val="2"/>
          <c:tx>
            <c:v>16:9 crop</c:v>
          </c:tx>
          <c:spPr>
            <a:ln w="19050">
              <a:solidFill>
                <a:srgbClr val="E10002"/>
              </a:solidFill>
            </a:ln>
          </c:spPr>
          <c:marker>
            <c:symbol val="none"/>
          </c:marker>
          <c:xVal>
            <c:numRef>
              <c:f>video!$U$11:$U$15</c:f>
              <c:numCache>
                <c:formatCode>0.00</c:formatCode>
                <c:ptCount val="5"/>
                <c:pt idx="0">
                  <c:v>0</c:v>
                </c:pt>
                <c:pt idx="1">
                  <c:v>0</c:v>
                </c:pt>
                <c:pt idx="2">
                  <c:v>0</c:v>
                </c:pt>
                <c:pt idx="3">
                  <c:v>0</c:v>
                </c:pt>
                <c:pt idx="4">
                  <c:v>0</c:v>
                </c:pt>
              </c:numCache>
            </c:numRef>
          </c:xVal>
          <c:yVal>
            <c:numRef>
              <c:f>video!$V$11:$V$15</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2-F000-794B-9C85-737ECF072765}"/>
            </c:ext>
          </c:extLst>
        </c:ser>
        <c:ser>
          <c:idx val="3"/>
          <c:order val="3"/>
          <c:tx>
            <c:v>4:3 crop</c:v>
          </c:tx>
          <c:spPr>
            <a:ln w="19050">
              <a:solidFill>
                <a:srgbClr val="AA48F6"/>
              </a:solidFill>
            </a:ln>
          </c:spPr>
          <c:marker>
            <c:symbol val="none"/>
          </c:marker>
          <c:xVal>
            <c:numRef>
              <c:f>video!$U$18:$U$22</c:f>
              <c:numCache>
                <c:formatCode>0.00</c:formatCode>
                <c:ptCount val="5"/>
                <c:pt idx="0">
                  <c:v>0</c:v>
                </c:pt>
                <c:pt idx="1">
                  <c:v>0</c:v>
                </c:pt>
                <c:pt idx="2">
                  <c:v>0</c:v>
                </c:pt>
                <c:pt idx="3">
                  <c:v>0</c:v>
                </c:pt>
                <c:pt idx="4">
                  <c:v>0</c:v>
                </c:pt>
              </c:numCache>
            </c:numRef>
          </c:xVal>
          <c:yVal>
            <c:numRef>
              <c:f>video!$V$18:$V$22</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3-F000-794B-9C85-737ECF072765}"/>
            </c:ext>
          </c:extLst>
        </c:ser>
        <c:ser>
          <c:idx val="7"/>
          <c:order val="4"/>
          <c:tx>
            <c:v>user crop</c:v>
          </c:tx>
          <c:spPr>
            <a:ln w="19050">
              <a:solidFill>
                <a:schemeClr val="accent2"/>
              </a:solidFill>
            </a:ln>
          </c:spPr>
          <c:marker>
            <c:symbol val="none"/>
          </c:marker>
          <c:xVal>
            <c:numRef>
              <c:f>video!$U$32:$U$36</c:f>
              <c:numCache>
                <c:formatCode>0.00</c:formatCode>
                <c:ptCount val="5"/>
                <c:pt idx="0">
                  <c:v>0</c:v>
                </c:pt>
                <c:pt idx="1">
                  <c:v>0</c:v>
                </c:pt>
                <c:pt idx="2">
                  <c:v>0</c:v>
                </c:pt>
                <c:pt idx="3">
                  <c:v>0</c:v>
                </c:pt>
                <c:pt idx="4">
                  <c:v>0</c:v>
                </c:pt>
              </c:numCache>
            </c:numRef>
          </c:xVal>
          <c:yVal>
            <c:numRef>
              <c:f>video!$V$32:$V$36</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4-F000-794B-9C85-737ECF072765}"/>
            </c:ext>
          </c:extLst>
        </c:ser>
        <c:ser>
          <c:idx val="2"/>
          <c:order val="5"/>
          <c:tx>
            <c:v>1:1 crop</c:v>
          </c:tx>
          <c:spPr>
            <a:ln w="19050">
              <a:solidFill>
                <a:srgbClr val="0000FF"/>
              </a:solidFill>
            </a:ln>
          </c:spPr>
          <c:marker>
            <c:symbol val="none"/>
          </c:marker>
          <c:xVal>
            <c:numRef>
              <c:f>video!$U$25:$U$29</c:f>
              <c:numCache>
                <c:formatCode>0.00</c:formatCode>
                <c:ptCount val="5"/>
                <c:pt idx="0">
                  <c:v>-5.9249999999999998</c:v>
                </c:pt>
                <c:pt idx="1">
                  <c:v>5.9249999999999998</c:v>
                </c:pt>
                <c:pt idx="2">
                  <c:v>5.9249999999999998</c:v>
                </c:pt>
                <c:pt idx="3">
                  <c:v>-5.9249999999999998</c:v>
                </c:pt>
                <c:pt idx="4">
                  <c:v>-5.9249999999999998</c:v>
                </c:pt>
              </c:numCache>
            </c:numRef>
          </c:xVal>
          <c:yVal>
            <c:numRef>
              <c:f>video!$V$25:$V$29</c:f>
              <c:numCache>
                <c:formatCode>0.00</c:formatCode>
                <c:ptCount val="5"/>
                <c:pt idx="0">
                  <c:v>5.9249999999999998</c:v>
                </c:pt>
                <c:pt idx="1">
                  <c:v>5.9249999999999998</c:v>
                </c:pt>
                <c:pt idx="2">
                  <c:v>-5.9249999999999998</c:v>
                </c:pt>
                <c:pt idx="3">
                  <c:v>-5.9249999999999998</c:v>
                </c:pt>
                <c:pt idx="4">
                  <c:v>5.9249999999999998</c:v>
                </c:pt>
              </c:numCache>
            </c:numRef>
          </c:yVal>
          <c:smooth val="0"/>
          <c:extLst>
            <c:ext xmlns:c16="http://schemas.microsoft.com/office/drawing/2014/chart" uri="{C3380CC4-5D6E-409C-BE32-E72D297353CC}">
              <c16:uniqueId val="{00000005-F000-794B-9C85-737ECF072765}"/>
            </c:ext>
          </c:extLst>
        </c:ser>
        <c:ser>
          <c:idx val="0"/>
          <c:order val="6"/>
          <c:tx>
            <c:v>eye fov</c:v>
          </c:tx>
          <c:spPr>
            <a:ln w="19050" cap="rnd">
              <a:solidFill>
                <a:schemeClr val="tx1">
                  <a:lumMod val="75000"/>
                  <a:lumOff val="25000"/>
                </a:schemeClr>
              </a:solidFill>
              <a:round/>
            </a:ln>
            <a:effectLst/>
          </c:spPr>
          <c:marker>
            <c:symbol val="none"/>
          </c:marker>
          <c:xVal>
            <c:numRef>
              <c:f>video!$M$3:$M$363</c:f>
              <c:numCache>
                <c:formatCode>0.00</c:formatCode>
                <c:ptCount val="361"/>
                <c:pt idx="0">
                  <c:v>11</c:v>
                </c:pt>
                <c:pt idx="1">
                  <c:v>10.83288656604957</c:v>
                </c:pt>
                <c:pt idx="2">
                  <c:v>10.336623882344952</c:v>
                </c:pt>
                <c:pt idx="3">
                  <c:v>9.5262905236525732</c:v>
                </c:pt>
                <c:pt idx="4">
                  <c:v>8.4265078700116458</c:v>
                </c:pt>
                <c:pt idx="5">
                  <c:v>7.0706920043038135</c:v>
                </c:pt>
                <c:pt idx="6">
                  <c:v>5.5000383892786981</c:v>
                </c:pt>
                <c:pt idx="7">
                  <c:v>3.7622701738733006</c:v>
                </c:pt>
                <c:pt idx="8">
                  <c:v>1.9101881606124012</c:v>
                </c:pt>
                <c:pt idx="9">
                  <c:v>6.6492258520780791E-5</c:v>
                </c:pt>
                <c:pt idx="10">
                  <c:v>-1.910057196413478</c:v>
                </c:pt>
                <c:pt idx="11">
                  <c:v>-3.7621452092428611</c:v>
                </c:pt>
                <c:pt idx="12">
                  <c:v>-5.4999232211746563</c:v>
                </c:pt>
                <c:pt idx="13">
                  <c:v>-7.0705901320238667</c:v>
                </c:pt>
                <c:pt idx="14">
                  <c:v>-8.4264223888697103</c:v>
                </c:pt>
                <c:pt idx="15">
                  <c:v>-9.5262240309299493</c:v>
                </c:pt>
                <c:pt idx="16">
                  <c:v>-10.336578398373859</c:v>
                </c:pt>
                <c:pt idx="17">
                  <c:v>-10.832863472826844</c:v>
                </c:pt>
                <c:pt idx="18">
                  <c:v>-10.999999999196142</c:v>
                </c:pt>
                <c:pt idx="19">
                  <c:v>-10.832909657689004</c:v>
                </c:pt>
                <c:pt idx="20">
                  <c:v>-10.336669364805285</c:v>
                </c:pt>
                <c:pt idx="21">
                  <c:v>-9.5263570149828709</c:v>
                </c:pt>
                <c:pt idx="22">
                  <c:v>-8.4265933499219905</c:v>
                </c:pt>
                <c:pt idx="23">
                  <c:v>-7.0707938755503266</c:v>
                </c:pt>
                <c:pt idx="24">
                  <c:v>-5.5001535565788631</c:v>
                </c:pt>
                <c:pt idx="25">
                  <c:v>-3.7623951379538432</c:v>
                </c:pt>
                <c:pt idx="26">
                  <c:v>-1.9103191245321194</c:v>
                </c:pt>
                <c:pt idx="27">
                  <c:v>-1.9947677553308418E-4</c:v>
                </c:pt>
                <c:pt idx="28">
                  <c:v>1.909926231935408</c:v>
                </c:pt>
                <c:pt idx="29">
                  <c:v>3.7620202440625801</c:v>
                </c:pt>
                <c:pt idx="30">
                  <c:v>5.4998080522667818</c:v>
                </c:pt>
                <c:pt idx="31">
                  <c:v>7.0704882587105233</c:v>
                </c:pt>
                <c:pt idx="32">
                  <c:v>8.4263369064962088</c:v>
                </c:pt>
                <c:pt idx="33">
                  <c:v>9.5261575368150151</c:v>
                </c:pt>
                <c:pt idx="34">
                  <c:v>10.336532912892018</c:v>
                </c:pt>
                <c:pt idx="35">
                  <c:v>10.832840378020832</c:v>
                </c:pt>
                <c:pt idx="36">
                  <c:v>10.999999996784567</c:v>
                </c:pt>
              </c:numCache>
            </c:numRef>
          </c:xVal>
          <c:yVal>
            <c:numRef>
              <c:f>video!$N$3:$N$363</c:f>
              <c:numCache>
                <c:formatCode>0.00</c:formatCode>
                <c:ptCount val="361"/>
                <c:pt idx="0">
                  <c:v>0</c:v>
                </c:pt>
                <c:pt idx="1">
                  <c:v>1.9101226785478354</c:v>
                </c:pt>
                <c:pt idx="2">
                  <c:v>3.7622076916268119</c:v>
                </c:pt>
                <c:pt idx="3">
                  <c:v>5.4999808053271568</c:v>
                </c:pt>
                <c:pt idx="4">
                  <c:v>7.0706410682930159</c:v>
                </c:pt>
                <c:pt idx="5">
                  <c:v>8.4264651295946216</c:v>
                </c:pt>
                <c:pt idx="6">
                  <c:v>9.5262572774652998</c:v>
                </c:pt>
                <c:pt idx="7">
                  <c:v>10.336601140548249</c:v>
                </c:pt>
                <c:pt idx="8">
                  <c:v>10.832875019636118</c:v>
                </c:pt>
                <c:pt idx="9">
                  <c:v>10.999999999799035</c:v>
                </c:pt>
                <c:pt idx="10">
                  <c:v>10.832898112067198</c:v>
                </c:pt>
                <c:pt idx="11">
                  <c:v>10.336646623763965</c:v>
                </c:pt>
                <c:pt idx="12">
                  <c:v>9.526323769491766</c:v>
                </c:pt>
                <c:pt idx="13">
                  <c:v>8.4265506101207706</c:v>
                </c:pt>
                <c:pt idx="14">
                  <c:v>7.0707429400562498</c:v>
                </c:pt>
                <c:pt idx="15">
                  <c:v>5.500095973029266</c:v>
                </c:pt>
                <c:pt idx="16">
                  <c:v>3.7623326559823078</c:v>
                </c:pt>
                <c:pt idx="17">
                  <c:v>1.9102536426071597</c:v>
                </c:pt>
                <c:pt idx="18">
                  <c:v>1.3298451702936203E-4</c:v>
                </c:pt>
                <c:pt idx="19">
                  <c:v>-1.9099917142093377</c:v>
                </c:pt>
                <c:pt idx="20">
                  <c:v>-3.7620827267214518</c:v>
                </c:pt>
                <c:pt idx="21">
                  <c:v>-5.4998656368211991</c:v>
                </c:pt>
                <c:pt idx="22">
                  <c:v>-7.0705391954963712</c:v>
                </c:pt>
                <c:pt idx="23">
                  <c:v>-8.4263796478369049</c:v>
                </c:pt>
                <c:pt idx="24">
                  <c:v>-9.5261907840465216</c:v>
                </c:pt>
                <c:pt idx="25">
                  <c:v>-10.336555655821783</c:v>
                </c:pt>
                <c:pt idx="26">
                  <c:v>-10.83285192562175</c:v>
                </c:pt>
                <c:pt idx="27">
                  <c:v>-10.999999998191319</c:v>
                </c:pt>
                <c:pt idx="28">
                  <c:v>-10.832921202914983</c:v>
                </c:pt>
                <c:pt idx="29">
                  <c:v>-10.336692105468911</c:v>
                </c:pt>
                <c:pt idx="30">
                  <c:v>-9.5263902601258934</c:v>
                </c:pt>
                <c:pt idx="31">
                  <c:v>-8.4266360894153145</c:v>
                </c:pt>
                <c:pt idx="32">
                  <c:v>-7.070844810786042</c:v>
                </c:pt>
                <c:pt idx="33">
                  <c:v>-5.5002111399274902</c:v>
                </c:pt>
                <c:pt idx="34">
                  <c:v>-3.7624576197879041</c:v>
                </c:pt>
                <c:pt idx="35">
                  <c:v>-1.9103846063872776</c:v>
                </c:pt>
                <c:pt idx="36">
                  <c:v>-2.6596903402951766E-4</c:v>
                </c:pt>
              </c:numCache>
            </c:numRef>
          </c:yVal>
          <c:smooth val="0"/>
          <c:extLst>
            <c:ext xmlns:c16="http://schemas.microsoft.com/office/drawing/2014/chart" uri="{C3380CC4-5D6E-409C-BE32-E72D297353CC}">
              <c16:uniqueId val="{00000006-F000-794B-9C85-737ECF072765}"/>
            </c:ext>
          </c:extLst>
        </c:ser>
        <c:ser>
          <c:idx val="5"/>
          <c:order val="7"/>
          <c:tx>
            <c:v>vignetting</c:v>
          </c:tx>
          <c:spPr>
            <a:ln w="19050">
              <a:solidFill>
                <a:schemeClr val="bg1">
                  <a:lumMod val="50000"/>
                </a:schemeClr>
              </a:solidFill>
            </a:ln>
          </c:spPr>
          <c:marker>
            <c:symbol val="none"/>
          </c:marker>
          <c:xVal>
            <c:numRef>
              <c:f>video!$O$3:$O$363</c:f>
              <c:numCache>
                <c:formatCode>0.00</c:formatCode>
                <c:ptCount val="361"/>
                <c:pt idx="0">
                  <c:v>14.25</c:v>
                </c:pt>
                <c:pt idx="1">
                  <c:v>14.033512142382397</c:v>
                </c:pt>
                <c:pt idx="2">
                  <c:v>13.390626393037779</c:v>
                </c:pt>
                <c:pt idx="3">
                  <c:v>12.340876360186289</c:v>
                </c:pt>
                <c:pt idx="4">
                  <c:v>10.916157922515087</c:v>
                </c:pt>
                <c:pt idx="5">
                  <c:v>9.1597600964844865</c:v>
                </c:pt>
                <c:pt idx="6">
                  <c:v>7.1250497315655865</c:v>
                </c:pt>
                <c:pt idx="7">
                  <c:v>4.873849997972231</c:v>
                </c:pt>
                <c:pt idx="8">
                  <c:v>2.4745619353387922</c:v>
                </c:pt>
                <c:pt idx="9">
                  <c:v>8.6137698538284201E-5</c:v>
                </c:pt>
                <c:pt idx="10">
                  <c:v>-2.4743922771720057</c:v>
                </c:pt>
                <c:pt idx="11">
                  <c:v>-4.8736881119737063</c:v>
                </c:pt>
                <c:pt idx="12">
                  <c:v>-7.1249005365217135</c:v>
                </c:pt>
                <c:pt idx="13">
                  <c:v>-9.1596281255763738</c:v>
                </c:pt>
                <c:pt idx="14">
                  <c:v>-10.916047185581215</c:v>
                </c:pt>
                <c:pt idx="15">
                  <c:v>-12.340790221886525</c:v>
                </c:pt>
                <c:pt idx="16">
                  <c:v>-13.390567470620683</c:v>
                </c:pt>
                <c:pt idx="17">
                  <c:v>-14.033482226162048</c:v>
                </c:pt>
                <c:pt idx="18">
                  <c:v>-14.249999998958639</c:v>
                </c:pt>
                <c:pt idx="19">
                  <c:v>-14.033542056551664</c:v>
                </c:pt>
                <c:pt idx="20">
                  <c:v>-13.390685313497755</c:v>
                </c:pt>
                <c:pt idx="21">
                  <c:v>-12.340962496682357</c:v>
                </c:pt>
                <c:pt idx="22">
                  <c:v>-10.916268657853488</c:v>
                </c:pt>
                <c:pt idx="23">
                  <c:v>-9.1598920660538319</c:v>
                </c:pt>
                <c:pt idx="24">
                  <c:v>-7.1251989255680721</c:v>
                </c:pt>
                <c:pt idx="25">
                  <c:v>-4.8740118832583876</c:v>
                </c:pt>
                <c:pt idx="26">
                  <c:v>-2.4747315931438818</c:v>
                </c:pt>
                <c:pt idx="27">
                  <c:v>-2.5841309557694998E-4</c:v>
                </c:pt>
                <c:pt idx="28">
                  <c:v>2.4742226186435965</c:v>
                </c:pt>
                <c:pt idx="29">
                  <c:v>4.8735262252628875</c:v>
                </c:pt>
                <c:pt idx="30">
                  <c:v>7.1247513404365126</c:v>
                </c:pt>
                <c:pt idx="31">
                  <c:v>9.1594961533295418</c:v>
                </c:pt>
                <c:pt idx="32">
                  <c:v>10.915936447051907</c:v>
                </c:pt>
                <c:pt idx="33">
                  <c:v>12.340704081783088</c:v>
                </c:pt>
                <c:pt idx="34">
                  <c:v>13.390508546246478</c:v>
                </c:pt>
                <c:pt idx="35">
                  <c:v>14.033452307890624</c:v>
                </c:pt>
                <c:pt idx="36">
                  <c:v>14.249999995834553</c:v>
                </c:pt>
              </c:numCache>
            </c:numRef>
          </c:xVal>
          <c:yVal>
            <c:numRef>
              <c:f>video!$P$3:$P$363</c:f>
              <c:numCache>
                <c:formatCode>0.00</c:formatCode>
                <c:ptCount val="361"/>
                <c:pt idx="0">
                  <c:v>0</c:v>
                </c:pt>
                <c:pt idx="1">
                  <c:v>2.474477106300605</c:v>
                </c:pt>
                <c:pt idx="2">
                  <c:v>4.8737690550620067</c:v>
                </c:pt>
                <c:pt idx="3">
                  <c:v>7.124975134173817</c:v>
                </c:pt>
                <c:pt idx="4">
                  <c:v>9.159694111197771</c:v>
                </c:pt>
                <c:pt idx="5">
                  <c:v>10.916102554247578</c:v>
                </c:pt>
                <c:pt idx="6">
                  <c:v>12.340833291261866</c:v>
                </c:pt>
                <c:pt idx="7">
                  <c:v>13.390596932073867</c:v>
                </c:pt>
                <c:pt idx="8">
                  <c:v>14.033497184528606</c:v>
                </c:pt>
                <c:pt idx="9">
                  <c:v>14.249999999739659</c:v>
                </c:pt>
                <c:pt idx="10">
                  <c:v>14.033527099723416</c:v>
                </c:pt>
                <c:pt idx="11">
                  <c:v>13.39065585351241</c:v>
                </c:pt>
                <c:pt idx="12">
                  <c:v>12.340919428659786</c:v>
                </c:pt>
                <c:pt idx="13">
                  <c:v>10.916213290383725</c:v>
                </c:pt>
                <c:pt idx="14">
                  <c:v>9.1598260814365062</c:v>
                </c:pt>
                <c:pt idx="15">
                  <c:v>7.1251243286970034</c:v>
                </c:pt>
                <c:pt idx="16">
                  <c:v>4.8739309407043532</c:v>
                </c:pt>
                <c:pt idx="17">
                  <c:v>2.4746467642865477</c:v>
                </c:pt>
                <c:pt idx="18">
                  <c:v>1.7227539706076448E-4</c:v>
                </c:pt>
                <c:pt idx="19">
                  <c:v>-2.4743074479530058</c:v>
                </c:pt>
                <c:pt idx="20">
                  <c:v>-4.873607168707335</c:v>
                </c:pt>
                <c:pt idx="21">
                  <c:v>-7.1248259386092805</c:v>
                </c:pt>
                <c:pt idx="22">
                  <c:v>-9.1595621396202986</c:v>
                </c:pt>
                <c:pt idx="23">
                  <c:v>-10.915991816515991</c:v>
                </c:pt>
                <c:pt idx="24">
                  <c:v>-12.340747152060267</c:v>
                </c:pt>
                <c:pt idx="25">
                  <c:v>-13.390538008678218</c:v>
                </c:pt>
                <c:pt idx="26">
                  <c:v>-14.03346726728272</c:v>
                </c:pt>
                <c:pt idx="27">
                  <c:v>-14.249999997656936</c:v>
                </c:pt>
                <c:pt idx="28">
                  <c:v>-14.033557012867139</c:v>
                </c:pt>
                <c:pt idx="29">
                  <c:v>-13.390714772993817</c:v>
                </c:pt>
                <c:pt idx="30">
                  <c:v>-12.341005564253997</c:v>
                </c:pt>
                <c:pt idx="31">
                  <c:v>-10.916324024924386</c:v>
                </c:pt>
                <c:pt idx="32">
                  <c:v>-9.1599580503364635</c:v>
                </c:pt>
                <c:pt idx="33">
                  <c:v>-7.1252735221787944</c:v>
                </c:pt>
                <c:pt idx="34">
                  <c:v>-4.8740928256343299</c:v>
                </c:pt>
                <c:pt idx="35">
                  <c:v>-2.4748164219107913</c:v>
                </c:pt>
                <c:pt idx="36">
                  <c:v>-3.4455079408369333E-4</c:v>
                </c:pt>
              </c:numCache>
            </c:numRef>
          </c:yVal>
          <c:smooth val="0"/>
          <c:extLst>
            <c:ext xmlns:c16="http://schemas.microsoft.com/office/drawing/2014/chart" uri="{C3380CC4-5D6E-409C-BE32-E72D297353CC}">
              <c16:uniqueId val="{00000007-F000-794B-9C85-737ECF072765}"/>
            </c:ext>
          </c:extLst>
        </c:ser>
        <c:dLbls>
          <c:showLegendKey val="0"/>
          <c:showVal val="0"/>
          <c:showCatName val="0"/>
          <c:showSerName val="0"/>
          <c:showPercent val="0"/>
          <c:showBubbleSize val="0"/>
        </c:dLbls>
        <c:axId val="2145035672"/>
        <c:axId val="2145039272"/>
      </c:scatterChart>
      <c:valAx>
        <c:axId val="2145035672"/>
        <c:scaling>
          <c:orientation val="minMax"/>
        </c:scaling>
        <c:delete val="0"/>
        <c:axPos val="b"/>
        <c:numFmt formatCode="0" sourceLinked="0"/>
        <c:majorTickMark val="cross"/>
        <c:minorTickMark val="cross"/>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2145039272"/>
        <c:crosses val="autoZero"/>
        <c:crossBetween val="midCat"/>
      </c:valAx>
      <c:valAx>
        <c:axId val="2145039272"/>
        <c:scaling>
          <c:orientation val="minMax"/>
        </c:scaling>
        <c:delete val="0"/>
        <c:axPos val="l"/>
        <c:numFmt formatCode="0" sourceLinked="0"/>
        <c:majorTickMark val="cross"/>
        <c:minorTickMark val="cross"/>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214503567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video!$E$15</c:f>
          <c:strCache>
            <c:ptCount val="1"/>
            <c:pt idx="0">
              <c:v>DX/1080</c:v>
            </c:pt>
          </c:strCache>
        </c:strRef>
      </c:tx>
      <c:layout>
        <c:manualLayout>
          <c:xMode val="edge"/>
          <c:yMode val="edge"/>
          <c:x val="3.0137795275590401E-3"/>
          <c:y val="1.38888888888889E-2"/>
        </c:manualLayout>
      </c:layout>
      <c:overlay val="0"/>
      <c:txPr>
        <a:bodyPr/>
        <a:lstStyle/>
        <a:p>
          <a:pPr>
            <a:defRPr sz="1400" b="0"/>
          </a:pPr>
          <a:endParaRPr lang="en-US"/>
        </a:p>
      </c:txPr>
    </c:title>
    <c:autoTitleDeleted val="0"/>
    <c:plotArea>
      <c:layout>
        <c:manualLayout>
          <c:layoutTarget val="inner"/>
          <c:xMode val="edge"/>
          <c:yMode val="edge"/>
          <c:x val="3.00241740531829E-2"/>
          <c:y val="9.2703862660944193E-3"/>
          <c:w val="0.94553131379410904"/>
          <c:h val="0.981459227467811"/>
        </c:manualLayout>
      </c:layout>
      <c:scatterChart>
        <c:scatterStyle val="lineMarker"/>
        <c:varyColors val="0"/>
        <c:ser>
          <c:idx val="4"/>
          <c:order val="0"/>
          <c:tx>
            <c:v>range</c:v>
          </c:tx>
          <c:spPr>
            <a:ln w="19050">
              <a:noFill/>
            </a:ln>
          </c:spPr>
          <c:marker>
            <c:symbol val="none"/>
          </c:marker>
          <c:xVal>
            <c:numRef>
              <c:f>video!$W$39:$W$40</c:f>
              <c:numCache>
                <c:formatCode>0.00</c:formatCode>
                <c:ptCount val="2"/>
                <c:pt idx="0">
                  <c:v>-14.25</c:v>
                </c:pt>
                <c:pt idx="1">
                  <c:v>14.25</c:v>
                </c:pt>
              </c:numCache>
            </c:numRef>
          </c:xVal>
          <c:yVal>
            <c:numRef>
              <c:f>video!$X$39:$X$40</c:f>
              <c:numCache>
                <c:formatCode>0.00</c:formatCode>
                <c:ptCount val="2"/>
                <c:pt idx="0">
                  <c:v>14.25</c:v>
                </c:pt>
                <c:pt idx="1">
                  <c:v>-14.25</c:v>
                </c:pt>
              </c:numCache>
            </c:numRef>
          </c:yVal>
          <c:smooth val="0"/>
          <c:extLst>
            <c:ext xmlns:c16="http://schemas.microsoft.com/office/drawing/2014/chart" uri="{C3380CC4-5D6E-409C-BE32-E72D297353CC}">
              <c16:uniqueId val="{00000000-B421-FD4E-8CA8-C20CDA7FD15A}"/>
            </c:ext>
          </c:extLst>
        </c:ser>
        <c:ser>
          <c:idx val="6"/>
          <c:order val="1"/>
          <c:tx>
            <c:v>sensor</c:v>
          </c:tx>
          <c:spPr>
            <a:ln w="19050">
              <a:solidFill>
                <a:schemeClr val="bg1">
                  <a:lumMod val="50000"/>
                </a:schemeClr>
              </a:solidFill>
            </a:ln>
          </c:spPr>
          <c:marker>
            <c:symbol val="none"/>
          </c:marker>
          <c:xVal>
            <c:numRef>
              <c:f>video!$W$4:$W$8</c:f>
              <c:numCache>
                <c:formatCode>0.00</c:formatCode>
                <c:ptCount val="5"/>
                <c:pt idx="0">
                  <c:v>-11.695</c:v>
                </c:pt>
                <c:pt idx="1">
                  <c:v>11.695</c:v>
                </c:pt>
                <c:pt idx="2">
                  <c:v>11.695</c:v>
                </c:pt>
                <c:pt idx="3">
                  <c:v>-11.695</c:v>
                </c:pt>
                <c:pt idx="4">
                  <c:v>-11.695</c:v>
                </c:pt>
              </c:numCache>
            </c:numRef>
          </c:xVal>
          <c:yVal>
            <c:numRef>
              <c:f>video!$X$4:$X$8</c:f>
              <c:numCache>
                <c:formatCode>0.00</c:formatCode>
                <c:ptCount val="5"/>
                <c:pt idx="0">
                  <c:v>6.55</c:v>
                </c:pt>
                <c:pt idx="1">
                  <c:v>6.55</c:v>
                </c:pt>
                <c:pt idx="2">
                  <c:v>-6.55</c:v>
                </c:pt>
                <c:pt idx="3">
                  <c:v>-6.55</c:v>
                </c:pt>
                <c:pt idx="4">
                  <c:v>6.55</c:v>
                </c:pt>
              </c:numCache>
            </c:numRef>
          </c:yVal>
          <c:smooth val="0"/>
          <c:extLst>
            <c:ext xmlns:c16="http://schemas.microsoft.com/office/drawing/2014/chart" uri="{C3380CC4-5D6E-409C-BE32-E72D297353CC}">
              <c16:uniqueId val="{00000001-B421-FD4E-8CA8-C20CDA7FD15A}"/>
            </c:ext>
          </c:extLst>
        </c:ser>
        <c:ser>
          <c:idx val="1"/>
          <c:order val="2"/>
          <c:tx>
            <c:v>16:9 crop</c:v>
          </c:tx>
          <c:spPr>
            <a:ln w="19050">
              <a:solidFill>
                <a:srgbClr val="E10002"/>
              </a:solidFill>
            </a:ln>
          </c:spPr>
          <c:marker>
            <c:symbol val="none"/>
          </c:marker>
          <c:xVal>
            <c:numRef>
              <c:f>video!$W$11:$W$15</c:f>
              <c:numCache>
                <c:formatCode>0.00</c:formatCode>
                <c:ptCount val="5"/>
                <c:pt idx="0">
                  <c:v>0</c:v>
                </c:pt>
                <c:pt idx="1">
                  <c:v>0</c:v>
                </c:pt>
                <c:pt idx="2">
                  <c:v>0</c:v>
                </c:pt>
                <c:pt idx="3">
                  <c:v>0</c:v>
                </c:pt>
                <c:pt idx="4">
                  <c:v>0</c:v>
                </c:pt>
              </c:numCache>
            </c:numRef>
          </c:xVal>
          <c:yVal>
            <c:numRef>
              <c:f>video!$X$11:$X$15</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2-B421-FD4E-8CA8-C20CDA7FD15A}"/>
            </c:ext>
          </c:extLst>
        </c:ser>
        <c:ser>
          <c:idx val="3"/>
          <c:order val="3"/>
          <c:tx>
            <c:v>4:3 crop</c:v>
          </c:tx>
          <c:spPr>
            <a:ln w="19050">
              <a:solidFill>
                <a:srgbClr val="AA48F6"/>
              </a:solidFill>
            </a:ln>
          </c:spPr>
          <c:marker>
            <c:symbol val="none"/>
          </c:marker>
          <c:xVal>
            <c:numRef>
              <c:f>video!$W$18:$W$22</c:f>
              <c:numCache>
                <c:formatCode>0.00</c:formatCode>
                <c:ptCount val="5"/>
                <c:pt idx="0">
                  <c:v>0</c:v>
                </c:pt>
                <c:pt idx="1">
                  <c:v>0</c:v>
                </c:pt>
                <c:pt idx="2">
                  <c:v>0</c:v>
                </c:pt>
                <c:pt idx="3">
                  <c:v>0</c:v>
                </c:pt>
                <c:pt idx="4">
                  <c:v>0</c:v>
                </c:pt>
              </c:numCache>
            </c:numRef>
          </c:xVal>
          <c:yVal>
            <c:numRef>
              <c:f>video!$X$18:$X$22</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3-B421-FD4E-8CA8-C20CDA7FD15A}"/>
            </c:ext>
          </c:extLst>
        </c:ser>
        <c:ser>
          <c:idx val="7"/>
          <c:order val="4"/>
          <c:tx>
            <c:v>user crop</c:v>
          </c:tx>
          <c:spPr>
            <a:ln w="19050">
              <a:solidFill>
                <a:schemeClr val="accent2"/>
              </a:solidFill>
            </a:ln>
          </c:spPr>
          <c:marker>
            <c:symbol val="none"/>
          </c:marker>
          <c:xVal>
            <c:numRef>
              <c:f>video!$W$32:$W$36</c:f>
              <c:numCache>
                <c:formatCode>0.00</c:formatCode>
                <c:ptCount val="5"/>
                <c:pt idx="0">
                  <c:v>0</c:v>
                </c:pt>
                <c:pt idx="1">
                  <c:v>0</c:v>
                </c:pt>
                <c:pt idx="2">
                  <c:v>0</c:v>
                </c:pt>
                <c:pt idx="3">
                  <c:v>0</c:v>
                </c:pt>
                <c:pt idx="4">
                  <c:v>0</c:v>
                </c:pt>
              </c:numCache>
            </c:numRef>
          </c:xVal>
          <c:yVal>
            <c:numRef>
              <c:f>video!$X$32:$X$36</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4-B421-FD4E-8CA8-C20CDA7FD15A}"/>
            </c:ext>
          </c:extLst>
        </c:ser>
        <c:ser>
          <c:idx val="2"/>
          <c:order val="5"/>
          <c:tx>
            <c:v>1:1 crop</c:v>
          </c:tx>
          <c:spPr>
            <a:ln w="19050">
              <a:solidFill>
                <a:srgbClr val="0000FF"/>
              </a:solidFill>
            </a:ln>
          </c:spPr>
          <c:marker>
            <c:symbol val="none"/>
          </c:marker>
          <c:xVal>
            <c:numRef>
              <c:f>video!$W$25:$W$29</c:f>
              <c:numCache>
                <c:formatCode>0.00</c:formatCode>
                <c:ptCount val="5"/>
                <c:pt idx="0">
                  <c:v>-6.55</c:v>
                </c:pt>
                <c:pt idx="1">
                  <c:v>6.55</c:v>
                </c:pt>
                <c:pt idx="2">
                  <c:v>6.55</c:v>
                </c:pt>
                <c:pt idx="3">
                  <c:v>-6.55</c:v>
                </c:pt>
                <c:pt idx="4">
                  <c:v>-6.55</c:v>
                </c:pt>
              </c:numCache>
            </c:numRef>
          </c:xVal>
          <c:yVal>
            <c:numRef>
              <c:f>video!$X$25:$X$29</c:f>
              <c:numCache>
                <c:formatCode>0.00</c:formatCode>
                <c:ptCount val="5"/>
                <c:pt idx="0">
                  <c:v>6.55</c:v>
                </c:pt>
                <c:pt idx="1">
                  <c:v>6.55</c:v>
                </c:pt>
                <c:pt idx="2">
                  <c:v>-6.55</c:v>
                </c:pt>
                <c:pt idx="3">
                  <c:v>-6.55</c:v>
                </c:pt>
                <c:pt idx="4">
                  <c:v>6.55</c:v>
                </c:pt>
              </c:numCache>
            </c:numRef>
          </c:yVal>
          <c:smooth val="0"/>
          <c:extLst>
            <c:ext xmlns:c16="http://schemas.microsoft.com/office/drawing/2014/chart" uri="{C3380CC4-5D6E-409C-BE32-E72D297353CC}">
              <c16:uniqueId val="{00000005-B421-FD4E-8CA8-C20CDA7FD15A}"/>
            </c:ext>
          </c:extLst>
        </c:ser>
        <c:ser>
          <c:idx val="0"/>
          <c:order val="6"/>
          <c:tx>
            <c:v>eye fov</c:v>
          </c:tx>
          <c:spPr>
            <a:ln w="19050" cap="rnd">
              <a:solidFill>
                <a:schemeClr val="tx1">
                  <a:lumMod val="75000"/>
                  <a:lumOff val="25000"/>
                </a:schemeClr>
              </a:solidFill>
              <a:round/>
            </a:ln>
            <a:effectLst/>
          </c:spPr>
          <c:marker>
            <c:symbol val="none"/>
          </c:marker>
          <c:xVal>
            <c:numRef>
              <c:f>video!$M$3:$M$363</c:f>
              <c:numCache>
                <c:formatCode>0.00</c:formatCode>
                <c:ptCount val="361"/>
                <c:pt idx="0">
                  <c:v>11</c:v>
                </c:pt>
                <c:pt idx="1">
                  <c:v>10.83288656604957</c:v>
                </c:pt>
                <c:pt idx="2">
                  <c:v>10.336623882344952</c:v>
                </c:pt>
                <c:pt idx="3">
                  <c:v>9.5262905236525732</c:v>
                </c:pt>
                <c:pt idx="4">
                  <c:v>8.4265078700116458</c:v>
                </c:pt>
                <c:pt idx="5">
                  <c:v>7.0706920043038135</c:v>
                </c:pt>
                <c:pt idx="6">
                  <c:v>5.5000383892786981</c:v>
                </c:pt>
                <c:pt idx="7">
                  <c:v>3.7622701738733006</c:v>
                </c:pt>
                <c:pt idx="8">
                  <c:v>1.9101881606124012</c:v>
                </c:pt>
                <c:pt idx="9">
                  <c:v>6.6492258520780791E-5</c:v>
                </c:pt>
                <c:pt idx="10">
                  <c:v>-1.910057196413478</c:v>
                </c:pt>
                <c:pt idx="11">
                  <c:v>-3.7621452092428611</c:v>
                </c:pt>
                <c:pt idx="12">
                  <c:v>-5.4999232211746563</c:v>
                </c:pt>
                <c:pt idx="13">
                  <c:v>-7.0705901320238667</c:v>
                </c:pt>
                <c:pt idx="14">
                  <c:v>-8.4264223888697103</c:v>
                </c:pt>
                <c:pt idx="15">
                  <c:v>-9.5262240309299493</c:v>
                </c:pt>
                <c:pt idx="16">
                  <c:v>-10.336578398373859</c:v>
                </c:pt>
                <c:pt idx="17">
                  <c:v>-10.832863472826844</c:v>
                </c:pt>
                <c:pt idx="18">
                  <c:v>-10.999999999196142</c:v>
                </c:pt>
                <c:pt idx="19">
                  <c:v>-10.832909657689004</c:v>
                </c:pt>
                <c:pt idx="20">
                  <c:v>-10.336669364805285</c:v>
                </c:pt>
                <c:pt idx="21">
                  <c:v>-9.5263570149828709</c:v>
                </c:pt>
                <c:pt idx="22">
                  <c:v>-8.4265933499219905</c:v>
                </c:pt>
                <c:pt idx="23">
                  <c:v>-7.0707938755503266</c:v>
                </c:pt>
                <c:pt idx="24">
                  <c:v>-5.5001535565788631</c:v>
                </c:pt>
                <c:pt idx="25">
                  <c:v>-3.7623951379538432</c:v>
                </c:pt>
                <c:pt idx="26">
                  <c:v>-1.9103191245321194</c:v>
                </c:pt>
                <c:pt idx="27">
                  <c:v>-1.9947677553308418E-4</c:v>
                </c:pt>
                <c:pt idx="28">
                  <c:v>1.909926231935408</c:v>
                </c:pt>
                <c:pt idx="29">
                  <c:v>3.7620202440625801</c:v>
                </c:pt>
                <c:pt idx="30">
                  <c:v>5.4998080522667818</c:v>
                </c:pt>
                <c:pt idx="31">
                  <c:v>7.0704882587105233</c:v>
                </c:pt>
                <c:pt idx="32">
                  <c:v>8.4263369064962088</c:v>
                </c:pt>
                <c:pt idx="33">
                  <c:v>9.5261575368150151</c:v>
                </c:pt>
                <c:pt idx="34">
                  <c:v>10.336532912892018</c:v>
                </c:pt>
                <c:pt idx="35">
                  <c:v>10.832840378020832</c:v>
                </c:pt>
                <c:pt idx="36">
                  <c:v>10.999999996784567</c:v>
                </c:pt>
              </c:numCache>
            </c:numRef>
          </c:xVal>
          <c:yVal>
            <c:numRef>
              <c:f>video!$N$3:$N$363</c:f>
              <c:numCache>
                <c:formatCode>0.00</c:formatCode>
                <c:ptCount val="361"/>
                <c:pt idx="0">
                  <c:v>0</c:v>
                </c:pt>
                <c:pt idx="1">
                  <c:v>1.9101226785478354</c:v>
                </c:pt>
                <c:pt idx="2">
                  <c:v>3.7622076916268119</c:v>
                </c:pt>
                <c:pt idx="3">
                  <c:v>5.4999808053271568</c:v>
                </c:pt>
                <c:pt idx="4">
                  <c:v>7.0706410682930159</c:v>
                </c:pt>
                <c:pt idx="5">
                  <c:v>8.4264651295946216</c:v>
                </c:pt>
                <c:pt idx="6">
                  <c:v>9.5262572774652998</c:v>
                </c:pt>
                <c:pt idx="7">
                  <c:v>10.336601140548249</c:v>
                </c:pt>
                <c:pt idx="8">
                  <c:v>10.832875019636118</c:v>
                </c:pt>
                <c:pt idx="9">
                  <c:v>10.999999999799035</c:v>
                </c:pt>
                <c:pt idx="10">
                  <c:v>10.832898112067198</c:v>
                </c:pt>
                <c:pt idx="11">
                  <c:v>10.336646623763965</c:v>
                </c:pt>
                <c:pt idx="12">
                  <c:v>9.526323769491766</c:v>
                </c:pt>
                <c:pt idx="13">
                  <c:v>8.4265506101207706</c:v>
                </c:pt>
                <c:pt idx="14">
                  <c:v>7.0707429400562498</c:v>
                </c:pt>
                <c:pt idx="15">
                  <c:v>5.500095973029266</c:v>
                </c:pt>
                <c:pt idx="16">
                  <c:v>3.7623326559823078</c:v>
                </c:pt>
                <c:pt idx="17">
                  <c:v>1.9102536426071597</c:v>
                </c:pt>
                <c:pt idx="18">
                  <c:v>1.3298451702936203E-4</c:v>
                </c:pt>
                <c:pt idx="19">
                  <c:v>-1.9099917142093377</c:v>
                </c:pt>
                <c:pt idx="20">
                  <c:v>-3.7620827267214518</c:v>
                </c:pt>
                <c:pt idx="21">
                  <c:v>-5.4998656368211991</c:v>
                </c:pt>
                <c:pt idx="22">
                  <c:v>-7.0705391954963712</c:v>
                </c:pt>
                <c:pt idx="23">
                  <c:v>-8.4263796478369049</c:v>
                </c:pt>
                <c:pt idx="24">
                  <c:v>-9.5261907840465216</c:v>
                </c:pt>
                <c:pt idx="25">
                  <c:v>-10.336555655821783</c:v>
                </c:pt>
                <c:pt idx="26">
                  <c:v>-10.83285192562175</c:v>
                </c:pt>
                <c:pt idx="27">
                  <c:v>-10.999999998191319</c:v>
                </c:pt>
                <c:pt idx="28">
                  <c:v>-10.832921202914983</c:v>
                </c:pt>
                <c:pt idx="29">
                  <c:v>-10.336692105468911</c:v>
                </c:pt>
                <c:pt idx="30">
                  <c:v>-9.5263902601258934</c:v>
                </c:pt>
                <c:pt idx="31">
                  <c:v>-8.4266360894153145</c:v>
                </c:pt>
                <c:pt idx="32">
                  <c:v>-7.070844810786042</c:v>
                </c:pt>
                <c:pt idx="33">
                  <c:v>-5.5002111399274902</c:v>
                </c:pt>
                <c:pt idx="34">
                  <c:v>-3.7624576197879041</c:v>
                </c:pt>
                <c:pt idx="35">
                  <c:v>-1.9103846063872776</c:v>
                </c:pt>
                <c:pt idx="36">
                  <c:v>-2.6596903402951766E-4</c:v>
                </c:pt>
              </c:numCache>
            </c:numRef>
          </c:yVal>
          <c:smooth val="0"/>
          <c:extLst>
            <c:ext xmlns:c16="http://schemas.microsoft.com/office/drawing/2014/chart" uri="{C3380CC4-5D6E-409C-BE32-E72D297353CC}">
              <c16:uniqueId val="{00000006-B421-FD4E-8CA8-C20CDA7FD15A}"/>
            </c:ext>
          </c:extLst>
        </c:ser>
        <c:ser>
          <c:idx val="5"/>
          <c:order val="7"/>
          <c:tx>
            <c:v>vignetting</c:v>
          </c:tx>
          <c:spPr>
            <a:ln w="19050">
              <a:solidFill>
                <a:schemeClr val="bg1">
                  <a:lumMod val="50000"/>
                </a:schemeClr>
              </a:solidFill>
            </a:ln>
          </c:spPr>
          <c:marker>
            <c:symbol val="none"/>
          </c:marker>
          <c:xVal>
            <c:numRef>
              <c:f>video!$O$3:$O$363</c:f>
              <c:numCache>
                <c:formatCode>0.00</c:formatCode>
                <c:ptCount val="361"/>
                <c:pt idx="0">
                  <c:v>14.25</c:v>
                </c:pt>
                <c:pt idx="1">
                  <c:v>14.033512142382397</c:v>
                </c:pt>
                <c:pt idx="2">
                  <c:v>13.390626393037779</c:v>
                </c:pt>
                <c:pt idx="3">
                  <c:v>12.340876360186289</c:v>
                </c:pt>
                <c:pt idx="4">
                  <c:v>10.916157922515087</c:v>
                </c:pt>
                <c:pt idx="5">
                  <c:v>9.1597600964844865</c:v>
                </c:pt>
                <c:pt idx="6">
                  <c:v>7.1250497315655865</c:v>
                </c:pt>
                <c:pt idx="7">
                  <c:v>4.873849997972231</c:v>
                </c:pt>
                <c:pt idx="8">
                  <c:v>2.4745619353387922</c:v>
                </c:pt>
                <c:pt idx="9">
                  <c:v>8.6137698538284201E-5</c:v>
                </c:pt>
                <c:pt idx="10">
                  <c:v>-2.4743922771720057</c:v>
                </c:pt>
                <c:pt idx="11">
                  <c:v>-4.8736881119737063</c:v>
                </c:pt>
                <c:pt idx="12">
                  <c:v>-7.1249005365217135</c:v>
                </c:pt>
                <c:pt idx="13">
                  <c:v>-9.1596281255763738</c:v>
                </c:pt>
                <c:pt idx="14">
                  <c:v>-10.916047185581215</c:v>
                </c:pt>
                <c:pt idx="15">
                  <c:v>-12.340790221886525</c:v>
                </c:pt>
                <c:pt idx="16">
                  <c:v>-13.390567470620683</c:v>
                </c:pt>
                <c:pt idx="17">
                  <c:v>-14.033482226162048</c:v>
                </c:pt>
                <c:pt idx="18">
                  <c:v>-14.249999998958639</c:v>
                </c:pt>
                <c:pt idx="19">
                  <c:v>-14.033542056551664</c:v>
                </c:pt>
                <c:pt idx="20">
                  <c:v>-13.390685313497755</c:v>
                </c:pt>
                <c:pt idx="21">
                  <c:v>-12.340962496682357</c:v>
                </c:pt>
                <c:pt idx="22">
                  <c:v>-10.916268657853488</c:v>
                </c:pt>
                <c:pt idx="23">
                  <c:v>-9.1598920660538319</c:v>
                </c:pt>
                <c:pt idx="24">
                  <c:v>-7.1251989255680721</c:v>
                </c:pt>
                <c:pt idx="25">
                  <c:v>-4.8740118832583876</c:v>
                </c:pt>
                <c:pt idx="26">
                  <c:v>-2.4747315931438818</c:v>
                </c:pt>
                <c:pt idx="27">
                  <c:v>-2.5841309557694998E-4</c:v>
                </c:pt>
                <c:pt idx="28">
                  <c:v>2.4742226186435965</c:v>
                </c:pt>
                <c:pt idx="29">
                  <c:v>4.8735262252628875</c:v>
                </c:pt>
                <c:pt idx="30">
                  <c:v>7.1247513404365126</c:v>
                </c:pt>
                <c:pt idx="31">
                  <c:v>9.1594961533295418</c:v>
                </c:pt>
                <c:pt idx="32">
                  <c:v>10.915936447051907</c:v>
                </c:pt>
                <c:pt idx="33">
                  <c:v>12.340704081783088</c:v>
                </c:pt>
                <c:pt idx="34">
                  <c:v>13.390508546246478</c:v>
                </c:pt>
                <c:pt idx="35">
                  <c:v>14.033452307890624</c:v>
                </c:pt>
                <c:pt idx="36">
                  <c:v>14.249999995834553</c:v>
                </c:pt>
              </c:numCache>
            </c:numRef>
          </c:xVal>
          <c:yVal>
            <c:numRef>
              <c:f>video!$P$3:$P$363</c:f>
              <c:numCache>
                <c:formatCode>0.00</c:formatCode>
                <c:ptCount val="361"/>
                <c:pt idx="0">
                  <c:v>0</c:v>
                </c:pt>
                <c:pt idx="1">
                  <c:v>2.474477106300605</c:v>
                </c:pt>
                <c:pt idx="2">
                  <c:v>4.8737690550620067</c:v>
                </c:pt>
                <c:pt idx="3">
                  <c:v>7.124975134173817</c:v>
                </c:pt>
                <c:pt idx="4">
                  <c:v>9.159694111197771</c:v>
                </c:pt>
                <c:pt idx="5">
                  <c:v>10.916102554247578</c:v>
                </c:pt>
                <c:pt idx="6">
                  <c:v>12.340833291261866</c:v>
                </c:pt>
                <c:pt idx="7">
                  <c:v>13.390596932073867</c:v>
                </c:pt>
                <c:pt idx="8">
                  <c:v>14.033497184528606</c:v>
                </c:pt>
                <c:pt idx="9">
                  <c:v>14.249999999739659</c:v>
                </c:pt>
                <c:pt idx="10">
                  <c:v>14.033527099723416</c:v>
                </c:pt>
                <c:pt idx="11">
                  <c:v>13.39065585351241</c:v>
                </c:pt>
                <c:pt idx="12">
                  <c:v>12.340919428659786</c:v>
                </c:pt>
                <c:pt idx="13">
                  <c:v>10.916213290383725</c:v>
                </c:pt>
                <c:pt idx="14">
                  <c:v>9.1598260814365062</c:v>
                </c:pt>
                <c:pt idx="15">
                  <c:v>7.1251243286970034</c:v>
                </c:pt>
                <c:pt idx="16">
                  <c:v>4.8739309407043532</c:v>
                </c:pt>
                <c:pt idx="17">
                  <c:v>2.4746467642865477</c:v>
                </c:pt>
                <c:pt idx="18">
                  <c:v>1.7227539706076448E-4</c:v>
                </c:pt>
                <c:pt idx="19">
                  <c:v>-2.4743074479530058</c:v>
                </c:pt>
                <c:pt idx="20">
                  <c:v>-4.873607168707335</c:v>
                </c:pt>
                <c:pt idx="21">
                  <c:v>-7.1248259386092805</c:v>
                </c:pt>
                <c:pt idx="22">
                  <c:v>-9.1595621396202986</c:v>
                </c:pt>
                <c:pt idx="23">
                  <c:v>-10.915991816515991</c:v>
                </c:pt>
                <c:pt idx="24">
                  <c:v>-12.340747152060267</c:v>
                </c:pt>
                <c:pt idx="25">
                  <c:v>-13.390538008678218</c:v>
                </c:pt>
                <c:pt idx="26">
                  <c:v>-14.03346726728272</c:v>
                </c:pt>
                <c:pt idx="27">
                  <c:v>-14.249999997656936</c:v>
                </c:pt>
                <c:pt idx="28">
                  <c:v>-14.033557012867139</c:v>
                </c:pt>
                <c:pt idx="29">
                  <c:v>-13.390714772993817</c:v>
                </c:pt>
                <c:pt idx="30">
                  <c:v>-12.341005564253997</c:v>
                </c:pt>
                <c:pt idx="31">
                  <c:v>-10.916324024924386</c:v>
                </c:pt>
                <c:pt idx="32">
                  <c:v>-9.1599580503364635</c:v>
                </c:pt>
                <c:pt idx="33">
                  <c:v>-7.1252735221787944</c:v>
                </c:pt>
                <c:pt idx="34">
                  <c:v>-4.8740928256343299</c:v>
                </c:pt>
                <c:pt idx="35">
                  <c:v>-2.4748164219107913</c:v>
                </c:pt>
                <c:pt idx="36">
                  <c:v>-3.4455079408369333E-4</c:v>
                </c:pt>
              </c:numCache>
            </c:numRef>
          </c:yVal>
          <c:smooth val="0"/>
          <c:extLst>
            <c:ext xmlns:c16="http://schemas.microsoft.com/office/drawing/2014/chart" uri="{C3380CC4-5D6E-409C-BE32-E72D297353CC}">
              <c16:uniqueId val="{00000007-B421-FD4E-8CA8-C20CDA7FD15A}"/>
            </c:ext>
          </c:extLst>
        </c:ser>
        <c:dLbls>
          <c:showLegendKey val="0"/>
          <c:showVal val="0"/>
          <c:showCatName val="0"/>
          <c:showSerName val="0"/>
          <c:showPercent val="0"/>
          <c:showBubbleSize val="0"/>
        </c:dLbls>
        <c:axId val="2145098056"/>
        <c:axId val="2145101656"/>
      </c:scatterChart>
      <c:valAx>
        <c:axId val="2145098056"/>
        <c:scaling>
          <c:orientation val="minMax"/>
        </c:scaling>
        <c:delete val="0"/>
        <c:axPos val="b"/>
        <c:numFmt formatCode="0" sourceLinked="0"/>
        <c:majorTickMark val="cross"/>
        <c:minorTickMark val="cross"/>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2145101656"/>
        <c:crosses val="autoZero"/>
        <c:crossBetween val="midCat"/>
      </c:valAx>
      <c:valAx>
        <c:axId val="2145101656"/>
        <c:scaling>
          <c:orientation val="minMax"/>
        </c:scaling>
        <c:delete val="0"/>
        <c:axPos val="l"/>
        <c:numFmt formatCode="0" sourceLinked="0"/>
        <c:majorTickMark val="cross"/>
        <c:minorTickMark val="cross"/>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214509805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video!$B$15</c:f>
          <c:strCache>
            <c:ptCount val="1"/>
            <c:pt idx="0">
              <c:v>FX/2160</c:v>
            </c:pt>
          </c:strCache>
        </c:strRef>
      </c:tx>
      <c:layout>
        <c:manualLayout>
          <c:xMode val="edge"/>
          <c:yMode val="edge"/>
          <c:x val="3.0137795275590401E-3"/>
          <c:y val="1.38888888888889E-2"/>
        </c:manualLayout>
      </c:layout>
      <c:overlay val="0"/>
      <c:txPr>
        <a:bodyPr/>
        <a:lstStyle/>
        <a:p>
          <a:pPr>
            <a:defRPr sz="1400" b="0"/>
          </a:pPr>
          <a:endParaRPr lang="en-US"/>
        </a:p>
      </c:txPr>
    </c:title>
    <c:autoTitleDeleted val="0"/>
    <c:plotArea>
      <c:layout>
        <c:manualLayout>
          <c:layoutTarget val="inner"/>
          <c:xMode val="edge"/>
          <c:yMode val="edge"/>
          <c:x val="3.00241740531829E-2"/>
          <c:y val="9.2703862660944193E-3"/>
          <c:w val="0.94553131379410904"/>
          <c:h val="0.981459227467811"/>
        </c:manualLayout>
      </c:layout>
      <c:scatterChart>
        <c:scatterStyle val="lineMarker"/>
        <c:varyColors val="0"/>
        <c:ser>
          <c:idx val="4"/>
          <c:order val="0"/>
          <c:tx>
            <c:v>range</c:v>
          </c:tx>
          <c:spPr>
            <a:ln>
              <a:noFill/>
            </a:ln>
          </c:spPr>
          <c:marker>
            <c:symbol val="none"/>
          </c:marker>
          <c:xVal>
            <c:numRef>
              <c:f>video!$Q$39:$Q$40</c:f>
              <c:numCache>
                <c:formatCode>0.00</c:formatCode>
                <c:ptCount val="2"/>
                <c:pt idx="0">
                  <c:v>-16.155000000000001</c:v>
                </c:pt>
                <c:pt idx="1">
                  <c:v>16.155000000000001</c:v>
                </c:pt>
              </c:numCache>
            </c:numRef>
          </c:xVal>
          <c:yVal>
            <c:numRef>
              <c:f>video!$R$39:$R$40</c:f>
              <c:numCache>
                <c:formatCode>0.00</c:formatCode>
                <c:ptCount val="2"/>
                <c:pt idx="0">
                  <c:v>16.155000000000001</c:v>
                </c:pt>
                <c:pt idx="1">
                  <c:v>-16.155000000000001</c:v>
                </c:pt>
              </c:numCache>
            </c:numRef>
          </c:yVal>
          <c:smooth val="0"/>
          <c:extLst>
            <c:ext xmlns:c16="http://schemas.microsoft.com/office/drawing/2014/chart" uri="{C3380CC4-5D6E-409C-BE32-E72D297353CC}">
              <c16:uniqueId val="{00000000-83BD-7841-B6A9-C2432E39E7DA}"/>
            </c:ext>
          </c:extLst>
        </c:ser>
        <c:ser>
          <c:idx val="6"/>
          <c:order val="1"/>
          <c:tx>
            <c:v>sensor</c:v>
          </c:tx>
          <c:spPr>
            <a:ln w="19050">
              <a:solidFill>
                <a:schemeClr val="bg1">
                  <a:lumMod val="50000"/>
                </a:schemeClr>
              </a:solidFill>
            </a:ln>
          </c:spPr>
          <c:marker>
            <c:symbol val="none"/>
          </c:marker>
          <c:xVal>
            <c:numRef>
              <c:f>video!$Q$4:$Q$8</c:f>
              <c:numCache>
                <c:formatCode>0.00</c:formatCode>
                <c:ptCount val="5"/>
                <c:pt idx="0">
                  <c:v>-16.155000000000001</c:v>
                </c:pt>
                <c:pt idx="1">
                  <c:v>16.155000000000001</c:v>
                </c:pt>
                <c:pt idx="2">
                  <c:v>16.155000000000001</c:v>
                </c:pt>
                <c:pt idx="3">
                  <c:v>-16.155000000000001</c:v>
                </c:pt>
                <c:pt idx="4">
                  <c:v>-16.155000000000001</c:v>
                </c:pt>
              </c:numCache>
            </c:numRef>
          </c:xVal>
          <c:yVal>
            <c:numRef>
              <c:f>video!$R$4:$R$8</c:f>
              <c:numCache>
                <c:formatCode>0.00</c:formatCode>
                <c:ptCount val="5"/>
                <c:pt idx="0">
                  <c:v>9.09</c:v>
                </c:pt>
                <c:pt idx="1">
                  <c:v>9.09</c:v>
                </c:pt>
                <c:pt idx="2">
                  <c:v>-9.09</c:v>
                </c:pt>
                <c:pt idx="3">
                  <c:v>-9.09</c:v>
                </c:pt>
                <c:pt idx="4">
                  <c:v>9.09</c:v>
                </c:pt>
              </c:numCache>
            </c:numRef>
          </c:yVal>
          <c:smooth val="0"/>
          <c:extLst>
            <c:ext xmlns:c16="http://schemas.microsoft.com/office/drawing/2014/chart" uri="{C3380CC4-5D6E-409C-BE32-E72D297353CC}">
              <c16:uniqueId val="{00000001-83BD-7841-B6A9-C2432E39E7DA}"/>
            </c:ext>
          </c:extLst>
        </c:ser>
        <c:ser>
          <c:idx val="1"/>
          <c:order val="2"/>
          <c:tx>
            <c:v>16:9 crop</c:v>
          </c:tx>
          <c:spPr>
            <a:ln w="19050" cap="rnd">
              <a:solidFill>
                <a:srgbClr val="E10002"/>
              </a:solidFill>
              <a:round/>
            </a:ln>
            <a:effectLst/>
          </c:spPr>
          <c:marker>
            <c:symbol val="none"/>
          </c:marker>
          <c:xVal>
            <c:numRef>
              <c:f>video!$Q$11:$Q$15</c:f>
              <c:numCache>
                <c:formatCode>0.00</c:formatCode>
                <c:ptCount val="5"/>
                <c:pt idx="0">
                  <c:v>0</c:v>
                </c:pt>
                <c:pt idx="1">
                  <c:v>0</c:v>
                </c:pt>
                <c:pt idx="2">
                  <c:v>0</c:v>
                </c:pt>
                <c:pt idx="3">
                  <c:v>0</c:v>
                </c:pt>
                <c:pt idx="4">
                  <c:v>0</c:v>
                </c:pt>
              </c:numCache>
            </c:numRef>
          </c:xVal>
          <c:yVal>
            <c:numRef>
              <c:f>video!$R$11:$R$15</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2-83BD-7841-B6A9-C2432E39E7DA}"/>
            </c:ext>
          </c:extLst>
        </c:ser>
        <c:ser>
          <c:idx val="3"/>
          <c:order val="3"/>
          <c:tx>
            <c:v>4:3 crop</c:v>
          </c:tx>
          <c:spPr>
            <a:ln w="19050" cap="rnd">
              <a:solidFill>
                <a:srgbClr val="AA48F6"/>
              </a:solidFill>
              <a:round/>
            </a:ln>
            <a:effectLst/>
          </c:spPr>
          <c:marker>
            <c:symbol val="none"/>
          </c:marker>
          <c:xVal>
            <c:numRef>
              <c:f>video!$Q$18:$Q$22</c:f>
              <c:numCache>
                <c:formatCode>0.00</c:formatCode>
                <c:ptCount val="5"/>
                <c:pt idx="0">
                  <c:v>0</c:v>
                </c:pt>
                <c:pt idx="1">
                  <c:v>0</c:v>
                </c:pt>
                <c:pt idx="2">
                  <c:v>0</c:v>
                </c:pt>
                <c:pt idx="3">
                  <c:v>0</c:v>
                </c:pt>
                <c:pt idx="4">
                  <c:v>0</c:v>
                </c:pt>
              </c:numCache>
            </c:numRef>
          </c:xVal>
          <c:yVal>
            <c:numRef>
              <c:f>video!$R$18:$R$22</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3-83BD-7841-B6A9-C2432E39E7DA}"/>
            </c:ext>
          </c:extLst>
        </c:ser>
        <c:ser>
          <c:idx val="7"/>
          <c:order val="4"/>
          <c:tx>
            <c:v>user crop</c:v>
          </c:tx>
          <c:spPr>
            <a:ln w="19050">
              <a:solidFill>
                <a:schemeClr val="accent2"/>
              </a:solidFill>
            </a:ln>
          </c:spPr>
          <c:marker>
            <c:symbol val="none"/>
          </c:marker>
          <c:xVal>
            <c:numRef>
              <c:f>video!$Q$32:$Q$36</c:f>
              <c:numCache>
                <c:formatCode>0.00</c:formatCode>
                <c:ptCount val="5"/>
                <c:pt idx="0">
                  <c:v>0</c:v>
                </c:pt>
                <c:pt idx="1">
                  <c:v>0</c:v>
                </c:pt>
                <c:pt idx="2">
                  <c:v>0</c:v>
                </c:pt>
                <c:pt idx="3">
                  <c:v>0</c:v>
                </c:pt>
                <c:pt idx="4">
                  <c:v>0</c:v>
                </c:pt>
              </c:numCache>
            </c:numRef>
          </c:xVal>
          <c:yVal>
            <c:numRef>
              <c:f>video!$R$32:$R$36</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4-83BD-7841-B6A9-C2432E39E7DA}"/>
            </c:ext>
          </c:extLst>
        </c:ser>
        <c:ser>
          <c:idx val="2"/>
          <c:order val="5"/>
          <c:tx>
            <c:v>1:1 crop</c:v>
          </c:tx>
          <c:spPr>
            <a:ln w="19050">
              <a:solidFill>
                <a:srgbClr val="0000FF"/>
              </a:solidFill>
            </a:ln>
          </c:spPr>
          <c:marker>
            <c:symbol val="none"/>
          </c:marker>
          <c:xVal>
            <c:numRef>
              <c:f>video!$Q$25:$Q$29</c:f>
              <c:numCache>
                <c:formatCode>0.00</c:formatCode>
                <c:ptCount val="5"/>
                <c:pt idx="0">
                  <c:v>-9.09</c:v>
                </c:pt>
                <c:pt idx="1">
                  <c:v>9.09</c:v>
                </c:pt>
                <c:pt idx="2">
                  <c:v>9.09</c:v>
                </c:pt>
                <c:pt idx="3">
                  <c:v>-9.09</c:v>
                </c:pt>
                <c:pt idx="4">
                  <c:v>-9.09</c:v>
                </c:pt>
              </c:numCache>
            </c:numRef>
          </c:xVal>
          <c:yVal>
            <c:numRef>
              <c:f>video!$R$25:$R$29</c:f>
              <c:numCache>
                <c:formatCode>0.00</c:formatCode>
                <c:ptCount val="5"/>
                <c:pt idx="0">
                  <c:v>9.09</c:v>
                </c:pt>
                <c:pt idx="1">
                  <c:v>9.09</c:v>
                </c:pt>
                <c:pt idx="2">
                  <c:v>-9.09</c:v>
                </c:pt>
                <c:pt idx="3">
                  <c:v>-9.09</c:v>
                </c:pt>
                <c:pt idx="4">
                  <c:v>9.09</c:v>
                </c:pt>
              </c:numCache>
            </c:numRef>
          </c:yVal>
          <c:smooth val="0"/>
          <c:extLst>
            <c:ext xmlns:c16="http://schemas.microsoft.com/office/drawing/2014/chart" uri="{C3380CC4-5D6E-409C-BE32-E72D297353CC}">
              <c16:uniqueId val="{00000005-83BD-7841-B6A9-C2432E39E7DA}"/>
            </c:ext>
          </c:extLst>
        </c:ser>
        <c:ser>
          <c:idx val="0"/>
          <c:order val="6"/>
          <c:tx>
            <c:v>eye fov</c:v>
          </c:tx>
          <c:spPr>
            <a:ln w="19050" cap="rnd">
              <a:solidFill>
                <a:schemeClr val="tx1">
                  <a:lumMod val="75000"/>
                  <a:lumOff val="25000"/>
                </a:schemeClr>
              </a:solidFill>
              <a:round/>
            </a:ln>
            <a:effectLst/>
          </c:spPr>
          <c:marker>
            <c:symbol val="none"/>
          </c:marker>
          <c:xVal>
            <c:numRef>
              <c:f>video!$M$3:$M$363</c:f>
              <c:numCache>
                <c:formatCode>0.00</c:formatCode>
                <c:ptCount val="361"/>
                <c:pt idx="0">
                  <c:v>11</c:v>
                </c:pt>
                <c:pt idx="1">
                  <c:v>10.83288656604957</c:v>
                </c:pt>
                <c:pt idx="2">
                  <c:v>10.336623882344952</c:v>
                </c:pt>
                <c:pt idx="3">
                  <c:v>9.5262905236525732</c:v>
                </c:pt>
                <c:pt idx="4">
                  <c:v>8.4265078700116458</c:v>
                </c:pt>
                <c:pt idx="5">
                  <c:v>7.0706920043038135</c:v>
                </c:pt>
                <c:pt idx="6">
                  <c:v>5.5000383892786981</c:v>
                </c:pt>
                <c:pt idx="7">
                  <c:v>3.7622701738733006</c:v>
                </c:pt>
                <c:pt idx="8">
                  <c:v>1.9101881606124012</c:v>
                </c:pt>
                <c:pt idx="9">
                  <c:v>6.6492258520780791E-5</c:v>
                </c:pt>
                <c:pt idx="10">
                  <c:v>-1.910057196413478</c:v>
                </c:pt>
                <c:pt idx="11">
                  <c:v>-3.7621452092428611</c:v>
                </c:pt>
                <c:pt idx="12">
                  <c:v>-5.4999232211746563</c:v>
                </c:pt>
                <c:pt idx="13">
                  <c:v>-7.0705901320238667</c:v>
                </c:pt>
                <c:pt idx="14">
                  <c:v>-8.4264223888697103</c:v>
                </c:pt>
                <c:pt idx="15">
                  <c:v>-9.5262240309299493</c:v>
                </c:pt>
                <c:pt idx="16">
                  <c:v>-10.336578398373859</c:v>
                </c:pt>
                <c:pt idx="17">
                  <c:v>-10.832863472826844</c:v>
                </c:pt>
                <c:pt idx="18">
                  <c:v>-10.999999999196142</c:v>
                </c:pt>
                <c:pt idx="19">
                  <c:v>-10.832909657689004</c:v>
                </c:pt>
                <c:pt idx="20">
                  <c:v>-10.336669364805285</c:v>
                </c:pt>
                <c:pt idx="21">
                  <c:v>-9.5263570149828709</c:v>
                </c:pt>
                <c:pt idx="22">
                  <c:v>-8.4265933499219905</c:v>
                </c:pt>
                <c:pt idx="23">
                  <c:v>-7.0707938755503266</c:v>
                </c:pt>
                <c:pt idx="24">
                  <c:v>-5.5001535565788631</c:v>
                </c:pt>
                <c:pt idx="25">
                  <c:v>-3.7623951379538432</c:v>
                </c:pt>
                <c:pt idx="26">
                  <c:v>-1.9103191245321194</c:v>
                </c:pt>
                <c:pt idx="27">
                  <c:v>-1.9947677553308418E-4</c:v>
                </c:pt>
                <c:pt idx="28">
                  <c:v>1.909926231935408</c:v>
                </c:pt>
                <c:pt idx="29">
                  <c:v>3.7620202440625801</c:v>
                </c:pt>
                <c:pt idx="30">
                  <c:v>5.4998080522667818</c:v>
                </c:pt>
                <c:pt idx="31">
                  <c:v>7.0704882587105233</c:v>
                </c:pt>
                <c:pt idx="32">
                  <c:v>8.4263369064962088</c:v>
                </c:pt>
                <c:pt idx="33">
                  <c:v>9.5261575368150151</c:v>
                </c:pt>
                <c:pt idx="34">
                  <c:v>10.336532912892018</c:v>
                </c:pt>
                <c:pt idx="35">
                  <c:v>10.832840378020832</c:v>
                </c:pt>
                <c:pt idx="36">
                  <c:v>10.999999996784567</c:v>
                </c:pt>
              </c:numCache>
            </c:numRef>
          </c:xVal>
          <c:yVal>
            <c:numRef>
              <c:f>video!$N$3:$N$363</c:f>
              <c:numCache>
                <c:formatCode>0.00</c:formatCode>
                <c:ptCount val="361"/>
                <c:pt idx="0">
                  <c:v>0</c:v>
                </c:pt>
                <c:pt idx="1">
                  <c:v>1.9101226785478354</c:v>
                </c:pt>
                <c:pt idx="2">
                  <c:v>3.7622076916268119</c:v>
                </c:pt>
                <c:pt idx="3">
                  <c:v>5.4999808053271568</c:v>
                </c:pt>
                <c:pt idx="4">
                  <c:v>7.0706410682930159</c:v>
                </c:pt>
                <c:pt idx="5">
                  <c:v>8.4264651295946216</c:v>
                </c:pt>
                <c:pt idx="6">
                  <c:v>9.5262572774652998</c:v>
                </c:pt>
                <c:pt idx="7">
                  <c:v>10.336601140548249</c:v>
                </c:pt>
                <c:pt idx="8">
                  <c:v>10.832875019636118</c:v>
                </c:pt>
                <c:pt idx="9">
                  <c:v>10.999999999799035</c:v>
                </c:pt>
                <c:pt idx="10">
                  <c:v>10.832898112067198</c:v>
                </c:pt>
                <c:pt idx="11">
                  <c:v>10.336646623763965</c:v>
                </c:pt>
                <c:pt idx="12">
                  <c:v>9.526323769491766</c:v>
                </c:pt>
                <c:pt idx="13">
                  <c:v>8.4265506101207706</c:v>
                </c:pt>
                <c:pt idx="14">
                  <c:v>7.0707429400562498</c:v>
                </c:pt>
                <c:pt idx="15">
                  <c:v>5.500095973029266</c:v>
                </c:pt>
                <c:pt idx="16">
                  <c:v>3.7623326559823078</c:v>
                </c:pt>
                <c:pt idx="17">
                  <c:v>1.9102536426071597</c:v>
                </c:pt>
                <c:pt idx="18">
                  <c:v>1.3298451702936203E-4</c:v>
                </c:pt>
                <c:pt idx="19">
                  <c:v>-1.9099917142093377</c:v>
                </c:pt>
                <c:pt idx="20">
                  <c:v>-3.7620827267214518</c:v>
                </c:pt>
                <c:pt idx="21">
                  <c:v>-5.4998656368211991</c:v>
                </c:pt>
                <c:pt idx="22">
                  <c:v>-7.0705391954963712</c:v>
                </c:pt>
                <c:pt idx="23">
                  <c:v>-8.4263796478369049</c:v>
                </c:pt>
                <c:pt idx="24">
                  <c:v>-9.5261907840465216</c:v>
                </c:pt>
                <c:pt idx="25">
                  <c:v>-10.336555655821783</c:v>
                </c:pt>
                <c:pt idx="26">
                  <c:v>-10.83285192562175</c:v>
                </c:pt>
                <c:pt idx="27">
                  <c:v>-10.999999998191319</c:v>
                </c:pt>
                <c:pt idx="28">
                  <c:v>-10.832921202914983</c:v>
                </c:pt>
                <c:pt idx="29">
                  <c:v>-10.336692105468911</c:v>
                </c:pt>
                <c:pt idx="30">
                  <c:v>-9.5263902601258934</c:v>
                </c:pt>
                <c:pt idx="31">
                  <c:v>-8.4266360894153145</c:v>
                </c:pt>
                <c:pt idx="32">
                  <c:v>-7.070844810786042</c:v>
                </c:pt>
                <c:pt idx="33">
                  <c:v>-5.5002111399274902</c:v>
                </c:pt>
                <c:pt idx="34">
                  <c:v>-3.7624576197879041</c:v>
                </c:pt>
                <c:pt idx="35">
                  <c:v>-1.9103846063872776</c:v>
                </c:pt>
                <c:pt idx="36">
                  <c:v>-2.6596903402951766E-4</c:v>
                </c:pt>
              </c:numCache>
            </c:numRef>
          </c:yVal>
          <c:smooth val="0"/>
          <c:extLst>
            <c:ext xmlns:c16="http://schemas.microsoft.com/office/drawing/2014/chart" uri="{C3380CC4-5D6E-409C-BE32-E72D297353CC}">
              <c16:uniqueId val="{00000006-83BD-7841-B6A9-C2432E39E7DA}"/>
            </c:ext>
          </c:extLst>
        </c:ser>
        <c:ser>
          <c:idx val="5"/>
          <c:order val="7"/>
          <c:tx>
            <c:v>vignetting</c:v>
          </c:tx>
          <c:spPr>
            <a:ln w="19050">
              <a:solidFill>
                <a:schemeClr val="bg1">
                  <a:lumMod val="50000"/>
                </a:schemeClr>
              </a:solidFill>
            </a:ln>
          </c:spPr>
          <c:marker>
            <c:symbol val="none"/>
          </c:marker>
          <c:xVal>
            <c:numRef>
              <c:f>video!$O$3:$O$363</c:f>
              <c:numCache>
                <c:formatCode>0.00</c:formatCode>
                <c:ptCount val="361"/>
                <c:pt idx="0">
                  <c:v>14.25</c:v>
                </c:pt>
                <c:pt idx="1">
                  <c:v>14.033512142382397</c:v>
                </c:pt>
                <c:pt idx="2">
                  <c:v>13.390626393037779</c:v>
                </c:pt>
                <c:pt idx="3">
                  <c:v>12.340876360186289</c:v>
                </c:pt>
                <c:pt idx="4">
                  <c:v>10.916157922515087</c:v>
                </c:pt>
                <c:pt idx="5">
                  <c:v>9.1597600964844865</c:v>
                </c:pt>
                <c:pt idx="6">
                  <c:v>7.1250497315655865</c:v>
                </c:pt>
                <c:pt idx="7">
                  <c:v>4.873849997972231</c:v>
                </c:pt>
                <c:pt idx="8">
                  <c:v>2.4745619353387922</c:v>
                </c:pt>
                <c:pt idx="9">
                  <c:v>8.6137698538284201E-5</c:v>
                </c:pt>
                <c:pt idx="10">
                  <c:v>-2.4743922771720057</c:v>
                </c:pt>
                <c:pt idx="11">
                  <c:v>-4.8736881119737063</c:v>
                </c:pt>
                <c:pt idx="12">
                  <c:v>-7.1249005365217135</c:v>
                </c:pt>
                <c:pt idx="13">
                  <c:v>-9.1596281255763738</c:v>
                </c:pt>
                <c:pt idx="14">
                  <c:v>-10.916047185581215</c:v>
                </c:pt>
                <c:pt idx="15">
                  <c:v>-12.340790221886525</c:v>
                </c:pt>
                <c:pt idx="16">
                  <c:v>-13.390567470620683</c:v>
                </c:pt>
                <c:pt idx="17">
                  <c:v>-14.033482226162048</c:v>
                </c:pt>
                <c:pt idx="18">
                  <c:v>-14.249999998958639</c:v>
                </c:pt>
                <c:pt idx="19">
                  <c:v>-14.033542056551664</c:v>
                </c:pt>
                <c:pt idx="20">
                  <c:v>-13.390685313497755</c:v>
                </c:pt>
                <c:pt idx="21">
                  <c:v>-12.340962496682357</c:v>
                </c:pt>
                <c:pt idx="22">
                  <c:v>-10.916268657853488</c:v>
                </c:pt>
                <c:pt idx="23">
                  <c:v>-9.1598920660538319</c:v>
                </c:pt>
                <c:pt idx="24">
                  <c:v>-7.1251989255680721</c:v>
                </c:pt>
                <c:pt idx="25">
                  <c:v>-4.8740118832583876</c:v>
                </c:pt>
                <c:pt idx="26">
                  <c:v>-2.4747315931438818</c:v>
                </c:pt>
                <c:pt idx="27">
                  <c:v>-2.5841309557694998E-4</c:v>
                </c:pt>
                <c:pt idx="28">
                  <c:v>2.4742226186435965</c:v>
                </c:pt>
                <c:pt idx="29">
                  <c:v>4.8735262252628875</c:v>
                </c:pt>
                <c:pt idx="30">
                  <c:v>7.1247513404365126</c:v>
                </c:pt>
                <c:pt idx="31">
                  <c:v>9.1594961533295418</c:v>
                </c:pt>
                <c:pt idx="32">
                  <c:v>10.915936447051907</c:v>
                </c:pt>
                <c:pt idx="33">
                  <c:v>12.340704081783088</c:v>
                </c:pt>
                <c:pt idx="34">
                  <c:v>13.390508546246478</c:v>
                </c:pt>
                <c:pt idx="35">
                  <c:v>14.033452307890624</c:v>
                </c:pt>
                <c:pt idx="36">
                  <c:v>14.249999995834553</c:v>
                </c:pt>
              </c:numCache>
            </c:numRef>
          </c:xVal>
          <c:yVal>
            <c:numRef>
              <c:f>video!$P$3:$P$363</c:f>
              <c:numCache>
                <c:formatCode>0.00</c:formatCode>
                <c:ptCount val="361"/>
                <c:pt idx="0">
                  <c:v>0</c:v>
                </c:pt>
                <c:pt idx="1">
                  <c:v>2.474477106300605</c:v>
                </c:pt>
                <c:pt idx="2">
                  <c:v>4.8737690550620067</c:v>
                </c:pt>
                <c:pt idx="3">
                  <c:v>7.124975134173817</c:v>
                </c:pt>
                <c:pt idx="4">
                  <c:v>9.159694111197771</c:v>
                </c:pt>
                <c:pt idx="5">
                  <c:v>10.916102554247578</c:v>
                </c:pt>
                <c:pt idx="6">
                  <c:v>12.340833291261866</c:v>
                </c:pt>
                <c:pt idx="7">
                  <c:v>13.390596932073867</c:v>
                </c:pt>
                <c:pt idx="8">
                  <c:v>14.033497184528606</c:v>
                </c:pt>
                <c:pt idx="9">
                  <c:v>14.249999999739659</c:v>
                </c:pt>
                <c:pt idx="10">
                  <c:v>14.033527099723416</c:v>
                </c:pt>
                <c:pt idx="11">
                  <c:v>13.39065585351241</c:v>
                </c:pt>
                <c:pt idx="12">
                  <c:v>12.340919428659786</c:v>
                </c:pt>
                <c:pt idx="13">
                  <c:v>10.916213290383725</c:v>
                </c:pt>
                <c:pt idx="14">
                  <c:v>9.1598260814365062</c:v>
                </c:pt>
                <c:pt idx="15">
                  <c:v>7.1251243286970034</c:v>
                </c:pt>
                <c:pt idx="16">
                  <c:v>4.8739309407043532</c:v>
                </c:pt>
                <c:pt idx="17">
                  <c:v>2.4746467642865477</c:v>
                </c:pt>
                <c:pt idx="18">
                  <c:v>1.7227539706076448E-4</c:v>
                </c:pt>
                <c:pt idx="19">
                  <c:v>-2.4743074479530058</c:v>
                </c:pt>
                <c:pt idx="20">
                  <c:v>-4.873607168707335</c:v>
                </c:pt>
                <c:pt idx="21">
                  <c:v>-7.1248259386092805</c:v>
                </c:pt>
                <c:pt idx="22">
                  <c:v>-9.1595621396202986</c:v>
                </c:pt>
                <c:pt idx="23">
                  <c:v>-10.915991816515991</c:v>
                </c:pt>
                <c:pt idx="24">
                  <c:v>-12.340747152060267</c:v>
                </c:pt>
                <c:pt idx="25">
                  <c:v>-13.390538008678218</c:v>
                </c:pt>
                <c:pt idx="26">
                  <c:v>-14.03346726728272</c:v>
                </c:pt>
                <c:pt idx="27">
                  <c:v>-14.249999997656936</c:v>
                </c:pt>
                <c:pt idx="28">
                  <c:v>-14.033557012867139</c:v>
                </c:pt>
                <c:pt idx="29">
                  <c:v>-13.390714772993817</c:v>
                </c:pt>
                <c:pt idx="30">
                  <c:v>-12.341005564253997</c:v>
                </c:pt>
                <c:pt idx="31">
                  <c:v>-10.916324024924386</c:v>
                </c:pt>
                <c:pt idx="32">
                  <c:v>-9.1599580503364635</c:v>
                </c:pt>
                <c:pt idx="33">
                  <c:v>-7.1252735221787944</c:v>
                </c:pt>
                <c:pt idx="34">
                  <c:v>-4.8740928256343299</c:v>
                </c:pt>
                <c:pt idx="35">
                  <c:v>-2.4748164219107913</c:v>
                </c:pt>
                <c:pt idx="36">
                  <c:v>-3.4455079408369333E-4</c:v>
                </c:pt>
              </c:numCache>
            </c:numRef>
          </c:yVal>
          <c:smooth val="0"/>
          <c:extLst>
            <c:ext xmlns:c16="http://schemas.microsoft.com/office/drawing/2014/chart" uri="{C3380CC4-5D6E-409C-BE32-E72D297353CC}">
              <c16:uniqueId val="{00000007-83BD-7841-B6A9-C2432E39E7DA}"/>
            </c:ext>
          </c:extLst>
        </c:ser>
        <c:dLbls>
          <c:showLegendKey val="0"/>
          <c:showVal val="0"/>
          <c:showCatName val="0"/>
          <c:showSerName val="0"/>
          <c:showPercent val="0"/>
          <c:showBubbleSize val="0"/>
        </c:dLbls>
        <c:axId val="-2131023704"/>
        <c:axId val="-2131020136"/>
      </c:scatterChart>
      <c:valAx>
        <c:axId val="-2131023704"/>
        <c:scaling>
          <c:orientation val="minMax"/>
        </c:scaling>
        <c:delete val="0"/>
        <c:axPos val="b"/>
        <c:numFmt formatCode="0" sourceLinked="0"/>
        <c:majorTickMark val="cross"/>
        <c:minorTickMark val="cross"/>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2131020136"/>
        <c:crosses val="autoZero"/>
        <c:crossBetween val="midCat"/>
      </c:valAx>
      <c:valAx>
        <c:axId val="-2131020136"/>
        <c:scaling>
          <c:orientation val="minMax"/>
        </c:scaling>
        <c:delete val="0"/>
        <c:axPos val="l"/>
        <c:numFmt formatCode="0" sourceLinked="0"/>
        <c:majorTickMark val="cross"/>
        <c:minorTickMark val="cross"/>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213102370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photo!$C$14</c:f>
          <c:strCache>
            <c:ptCount val="1"/>
            <c:pt idx="0">
              <c:v>DX</c:v>
            </c:pt>
          </c:strCache>
        </c:strRef>
      </c:tx>
      <c:layout>
        <c:manualLayout>
          <c:xMode val="edge"/>
          <c:yMode val="edge"/>
          <c:x val="3.0137795275590401E-3"/>
          <c:y val="1.38888888888889E-2"/>
        </c:manualLayout>
      </c:layout>
      <c:overlay val="0"/>
      <c:txPr>
        <a:bodyPr/>
        <a:lstStyle/>
        <a:p>
          <a:pPr>
            <a:defRPr sz="1400" b="0"/>
          </a:pPr>
          <a:endParaRPr lang="en-US"/>
        </a:p>
      </c:txPr>
    </c:title>
    <c:autoTitleDeleted val="0"/>
    <c:plotArea>
      <c:layout>
        <c:manualLayout>
          <c:layoutTarget val="inner"/>
          <c:xMode val="edge"/>
          <c:yMode val="edge"/>
          <c:x val="3.00241740531829E-2"/>
          <c:y val="9.2703862660944193E-3"/>
          <c:w val="0.94553131379410904"/>
          <c:h val="0.981459227467811"/>
        </c:manualLayout>
      </c:layout>
      <c:scatterChart>
        <c:scatterStyle val="lineMarker"/>
        <c:varyColors val="0"/>
        <c:ser>
          <c:idx val="4"/>
          <c:order val="0"/>
          <c:tx>
            <c:v>range</c:v>
          </c:tx>
          <c:spPr>
            <a:ln w="19050">
              <a:noFill/>
            </a:ln>
          </c:spPr>
          <c:marker>
            <c:symbol val="none"/>
          </c:marker>
          <c:xVal>
            <c:numRef>
              <c:f>photo!$R$18:$R$19</c:f>
              <c:numCache>
                <c:formatCode>0.00</c:formatCode>
                <c:ptCount val="2"/>
                <c:pt idx="0">
                  <c:v>-14.25</c:v>
                </c:pt>
                <c:pt idx="1">
                  <c:v>14.25</c:v>
                </c:pt>
              </c:numCache>
            </c:numRef>
          </c:xVal>
          <c:yVal>
            <c:numRef>
              <c:f>photo!$S$18:$S$19</c:f>
              <c:numCache>
                <c:formatCode>0.00</c:formatCode>
                <c:ptCount val="2"/>
                <c:pt idx="0">
                  <c:v>14.25</c:v>
                </c:pt>
                <c:pt idx="1">
                  <c:v>-14.25</c:v>
                </c:pt>
              </c:numCache>
            </c:numRef>
          </c:yVal>
          <c:smooth val="0"/>
          <c:extLst>
            <c:ext xmlns:c16="http://schemas.microsoft.com/office/drawing/2014/chart" uri="{C3380CC4-5D6E-409C-BE32-E72D297353CC}">
              <c16:uniqueId val="{00000000-EFFC-4F4E-9F03-C19EBA9B008C}"/>
            </c:ext>
          </c:extLst>
        </c:ser>
        <c:ser>
          <c:idx val="6"/>
          <c:order val="1"/>
          <c:tx>
            <c:v>sensor</c:v>
          </c:tx>
          <c:spPr>
            <a:ln w="19050">
              <a:solidFill>
                <a:srgbClr val="E10002"/>
              </a:solidFill>
            </a:ln>
          </c:spPr>
          <c:marker>
            <c:symbol val="none"/>
          </c:marker>
          <c:xVal>
            <c:numRef>
              <c:f>photo!$R$4:$R$8</c:f>
              <c:numCache>
                <c:formatCode>0.00</c:formatCode>
                <c:ptCount val="5"/>
                <c:pt idx="0">
                  <c:v>-12</c:v>
                </c:pt>
                <c:pt idx="1">
                  <c:v>12</c:v>
                </c:pt>
                <c:pt idx="2">
                  <c:v>12</c:v>
                </c:pt>
                <c:pt idx="3">
                  <c:v>-12</c:v>
                </c:pt>
                <c:pt idx="4">
                  <c:v>-12</c:v>
                </c:pt>
              </c:numCache>
            </c:numRef>
          </c:xVal>
          <c:yVal>
            <c:numRef>
              <c:f>photo!$S$4:$S$8</c:f>
              <c:numCache>
                <c:formatCode>0.00</c:formatCode>
                <c:ptCount val="5"/>
                <c:pt idx="0">
                  <c:v>8</c:v>
                </c:pt>
                <c:pt idx="1">
                  <c:v>8</c:v>
                </c:pt>
                <c:pt idx="2">
                  <c:v>-8</c:v>
                </c:pt>
                <c:pt idx="3">
                  <c:v>-8</c:v>
                </c:pt>
                <c:pt idx="4">
                  <c:v>8</c:v>
                </c:pt>
              </c:numCache>
            </c:numRef>
          </c:yVal>
          <c:smooth val="0"/>
          <c:extLst>
            <c:ext xmlns:c16="http://schemas.microsoft.com/office/drawing/2014/chart" uri="{C3380CC4-5D6E-409C-BE32-E72D297353CC}">
              <c16:uniqueId val="{00000001-EFFC-4F4E-9F03-C19EBA9B008C}"/>
            </c:ext>
          </c:extLst>
        </c:ser>
        <c:ser>
          <c:idx val="0"/>
          <c:order val="2"/>
          <c:tx>
            <c:v>eye fov</c:v>
          </c:tx>
          <c:spPr>
            <a:ln w="19050" cap="rnd">
              <a:solidFill>
                <a:schemeClr val="tx1">
                  <a:lumMod val="75000"/>
                  <a:lumOff val="25000"/>
                </a:schemeClr>
              </a:solidFill>
              <a:round/>
            </a:ln>
            <a:effectLst/>
          </c:spPr>
          <c:marker>
            <c:symbol val="none"/>
          </c:marker>
          <c:xVal>
            <c:numRef>
              <c:f>photo!$L$3:$L$365</c:f>
              <c:numCache>
                <c:formatCode>0.00</c:formatCode>
                <c:ptCount val="363"/>
                <c:pt idx="0">
                  <c:v>11</c:v>
                </c:pt>
                <c:pt idx="1">
                  <c:v>10.83288656604957</c:v>
                </c:pt>
                <c:pt idx="2">
                  <c:v>10.336623882344952</c:v>
                </c:pt>
                <c:pt idx="3">
                  <c:v>9.5262905236525732</c:v>
                </c:pt>
                <c:pt idx="4">
                  <c:v>8.4265078700116458</c:v>
                </c:pt>
                <c:pt idx="5">
                  <c:v>7.0706920043038135</c:v>
                </c:pt>
                <c:pt idx="6">
                  <c:v>5.5000383892786981</c:v>
                </c:pt>
                <c:pt idx="7">
                  <c:v>3.7622701738733006</c:v>
                </c:pt>
                <c:pt idx="8">
                  <c:v>1.9101881606124012</c:v>
                </c:pt>
                <c:pt idx="9">
                  <c:v>6.6492258520780791E-5</c:v>
                </c:pt>
                <c:pt idx="10">
                  <c:v>-1.910057196413478</c:v>
                </c:pt>
                <c:pt idx="11">
                  <c:v>-3.7621452092428611</c:v>
                </c:pt>
                <c:pt idx="12">
                  <c:v>-5.4999232211746563</c:v>
                </c:pt>
                <c:pt idx="13">
                  <c:v>-7.0705901320238667</c:v>
                </c:pt>
                <c:pt idx="14">
                  <c:v>-8.4264223888697103</c:v>
                </c:pt>
                <c:pt idx="15">
                  <c:v>-9.5262240309299493</c:v>
                </c:pt>
                <c:pt idx="16">
                  <c:v>-10.336578398373859</c:v>
                </c:pt>
                <c:pt idx="17">
                  <c:v>-10.832863472826844</c:v>
                </c:pt>
                <c:pt idx="18">
                  <c:v>-10.999999999196142</c:v>
                </c:pt>
                <c:pt idx="19">
                  <c:v>-10.832909657689004</c:v>
                </c:pt>
                <c:pt idx="20">
                  <c:v>-10.336669364805285</c:v>
                </c:pt>
                <c:pt idx="21">
                  <c:v>-9.5263570149828709</c:v>
                </c:pt>
                <c:pt idx="22">
                  <c:v>-8.4265933499219905</c:v>
                </c:pt>
                <c:pt idx="23">
                  <c:v>-7.0707938755503266</c:v>
                </c:pt>
                <c:pt idx="24">
                  <c:v>-5.5001535565788631</c:v>
                </c:pt>
                <c:pt idx="25">
                  <c:v>-3.7623951379538432</c:v>
                </c:pt>
                <c:pt idx="26">
                  <c:v>-1.9103191245321194</c:v>
                </c:pt>
                <c:pt idx="27">
                  <c:v>-1.9947677553308418E-4</c:v>
                </c:pt>
                <c:pt idx="28">
                  <c:v>1.909926231935408</c:v>
                </c:pt>
                <c:pt idx="29">
                  <c:v>3.7620202440625801</c:v>
                </c:pt>
                <c:pt idx="30">
                  <c:v>5.4998080522667818</c:v>
                </c:pt>
                <c:pt idx="31">
                  <c:v>7.0704882587105233</c:v>
                </c:pt>
                <c:pt idx="32">
                  <c:v>8.4263369064962088</c:v>
                </c:pt>
                <c:pt idx="33">
                  <c:v>9.5261575368150151</c:v>
                </c:pt>
                <c:pt idx="34">
                  <c:v>10.336532912892018</c:v>
                </c:pt>
                <c:pt idx="35">
                  <c:v>10.832840378020832</c:v>
                </c:pt>
                <c:pt idx="36">
                  <c:v>10.999999996784567</c:v>
                </c:pt>
              </c:numCache>
            </c:numRef>
          </c:xVal>
          <c:yVal>
            <c:numRef>
              <c:f>photo!$M$3:$M$365</c:f>
              <c:numCache>
                <c:formatCode>0.00</c:formatCode>
                <c:ptCount val="363"/>
                <c:pt idx="0">
                  <c:v>0</c:v>
                </c:pt>
                <c:pt idx="1">
                  <c:v>1.9101226785478354</c:v>
                </c:pt>
                <c:pt idx="2">
                  <c:v>3.7622076916268119</c:v>
                </c:pt>
                <c:pt idx="3">
                  <c:v>5.4999808053271568</c:v>
                </c:pt>
                <c:pt idx="4">
                  <c:v>7.0706410682930159</c:v>
                </c:pt>
                <c:pt idx="5">
                  <c:v>8.4264651295946216</c:v>
                </c:pt>
                <c:pt idx="6">
                  <c:v>9.5262572774652998</c:v>
                </c:pt>
                <c:pt idx="7">
                  <c:v>10.336601140548249</c:v>
                </c:pt>
                <c:pt idx="8">
                  <c:v>10.832875019636118</c:v>
                </c:pt>
                <c:pt idx="9">
                  <c:v>10.999999999799035</c:v>
                </c:pt>
                <c:pt idx="10">
                  <c:v>10.832898112067198</c:v>
                </c:pt>
                <c:pt idx="11">
                  <c:v>10.336646623763965</c:v>
                </c:pt>
                <c:pt idx="12">
                  <c:v>9.526323769491766</c:v>
                </c:pt>
                <c:pt idx="13">
                  <c:v>8.4265506101207706</c:v>
                </c:pt>
                <c:pt idx="14">
                  <c:v>7.0707429400562498</c:v>
                </c:pt>
                <c:pt idx="15">
                  <c:v>5.500095973029266</c:v>
                </c:pt>
                <c:pt idx="16">
                  <c:v>3.7623326559823078</c:v>
                </c:pt>
                <c:pt idx="17">
                  <c:v>1.9102536426071597</c:v>
                </c:pt>
                <c:pt idx="18">
                  <c:v>1.3298451702936203E-4</c:v>
                </c:pt>
                <c:pt idx="19">
                  <c:v>-1.9099917142093377</c:v>
                </c:pt>
                <c:pt idx="20">
                  <c:v>-3.7620827267214518</c:v>
                </c:pt>
                <c:pt idx="21">
                  <c:v>-5.4998656368211991</c:v>
                </c:pt>
                <c:pt idx="22">
                  <c:v>-7.0705391954963712</c:v>
                </c:pt>
                <c:pt idx="23">
                  <c:v>-8.4263796478369049</c:v>
                </c:pt>
                <c:pt idx="24">
                  <c:v>-9.5261907840465216</c:v>
                </c:pt>
                <c:pt idx="25">
                  <c:v>-10.336555655821783</c:v>
                </c:pt>
                <c:pt idx="26">
                  <c:v>-10.83285192562175</c:v>
                </c:pt>
                <c:pt idx="27">
                  <c:v>-10.999999998191319</c:v>
                </c:pt>
                <c:pt idx="28">
                  <c:v>-10.832921202914983</c:v>
                </c:pt>
                <c:pt idx="29">
                  <c:v>-10.336692105468911</c:v>
                </c:pt>
                <c:pt idx="30">
                  <c:v>-9.5263902601258934</c:v>
                </c:pt>
                <c:pt idx="31">
                  <c:v>-8.4266360894153145</c:v>
                </c:pt>
                <c:pt idx="32">
                  <c:v>-7.070844810786042</c:v>
                </c:pt>
                <c:pt idx="33">
                  <c:v>-5.5002111399274902</c:v>
                </c:pt>
                <c:pt idx="34">
                  <c:v>-3.7624576197879041</c:v>
                </c:pt>
                <c:pt idx="35">
                  <c:v>-1.9103846063872776</c:v>
                </c:pt>
                <c:pt idx="36">
                  <c:v>-2.6596903402951766E-4</c:v>
                </c:pt>
              </c:numCache>
            </c:numRef>
          </c:yVal>
          <c:smooth val="0"/>
          <c:extLst>
            <c:ext xmlns:c16="http://schemas.microsoft.com/office/drawing/2014/chart" uri="{C3380CC4-5D6E-409C-BE32-E72D297353CC}">
              <c16:uniqueId val="{00000005-EFFC-4F4E-9F03-C19EBA9B008C}"/>
            </c:ext>
          </c:extLst>
        </c:ser>
        <c:ser>
          <c:idx val="5"/>
          <c:order val="3"/>
          <c:tx>
            <c:v>vignetting</c:v>
          </c:tx>
          <c:spPr>
            <a:ln w="19050">
              <a:solidFill>
                <a:schemeClr val="bg1">
                  <a:lumMod val="50000"/>
                </a:schemeClr>
              </a:solidFill>
            </a:ln>
          </c:spPr>
          <c:marker>
            <c:symbol val="none"/>
          </c:marker>
          <c:xVal>
            <c:numRef>
              <c:f>photo!$N$3:$N$365</c:f>
              <c:numCache>
                <c:formatCode>0.00</c:formatCode>
                <c:ptCount val="363"/>
                <c:pt idx="0">
                  <c:v>14.25</c:v>
                </c:pt>
                <c:pt idx="1">
                  <c:v>14.033512142382397</c:v>
                </c:pt>
                <c:pt idx="2">
                  <c:v>13.390626393037779</c:v>
                </c:pt>
                <c:pt idx="3">
                  <c:v>12.340876360186289</c:v>
                </c:pt>
                <c:pt idx="4">
                  <c:v>10.916157922515087</c:v>
                </c:pt>
                <c:pt idx="5">
                  <c:v>9.1597600964844865</c:v>
                </c:pt>
                <c:pt idx="6">
                  <c:v>7.1250497315655865</c:v>
                </c:pt>
                <c:pt idx="7">
                  <c:v>4.873849997972231</c:v>
                </c:pt>
                <c:pt idx="8">
                  <c:v>2.4745619353387922</c:v>
                </c:pt>
                <c:pt idx="9">
                  <c:v>8.6137698538284201E-5</c:v>
                </c:pt>
                <c:pt idx="10">
                  <c:v>-2.4743922771720057</c:v>
                </c:pt>
                <c:pt idx="11">
                  <c:v>-4.8736881119737063</c:v>
                </c:pt>
                <c:pt idx="12">
                  <c:v>-7.1249005365217135</c:v>
                </c:pt>
                <c:pt idx="13">
                  <c:v>-9.1596281255763738</c:v>
                </c:pt>
                <c:pt idx="14">
                  <c:v>-10.916047185581215</c:v>
                </c:pt>
                <c:pt idx="15">
                  <c:v>-12.340790221886525</c:v>
                </c:pt>
                <c:pt idx="16">
                  <c:v>-13.390567470620683</c:v>
                </c:pt>
                <c:pt idx="17">
                  <c:v>-14.033482226162048</c:v>
                </c:pt>
                <c:pt idx="18">
                  <c:v>-14.249999998958639</c:v>
                </c:pt>
                <c:pt idx="19">
                  <c:v>-14.033542056551664</c:v>
                </c:pt>
                <c:pt idx="20">
                  <c:v>-13.390685313497755</c:v>
                </c:pt>
                <c:pt idx="21">
                  <c:v>-12.340962496682357</c:v>
                </c:pt>
                <c:pt idx="22">
                  <c:v>-10.916268657853488</c:v>
                </c:pt>
                <c:pt idx="23">
                  <c:v>-9.1598920660538319</c:v>
                </c:pt>
                <c:pt idx="24">
                  <c:v>-7.1251989255680721</c:v>
                </c:pt>
                <c:pt idx="25">
                  <c:v>-4.8740118832583876</c:v>
                </c:pt>
                <c:pt idx="26">
                  <c:v>-2.4747315931438818</c:v>
                </c:pt>
                <c:pt idx="27">
                  <c:v>-2.5841309557694998E-4</c:v>
                </c:pt>
                <c:pt idx="28">
                  <c:v>2.4742226186435965</c:v>
                </c:pt>
                <c:pt idx="29">
                  <c:v>4.8735262252628875</c:v>
                </c:pt>
                <c:pt idx="30">
                  <c:v>7.1247513404365126</c:v>
                </c:pt>
                <c:pt idx="31">
                  <c:v>9.1594961533295418</c:v>
                </c:pt>
                <c:pt idx="32">
                  <c:v>10.915936447051907</c:v>
                </c:pt>
                <c:pt idx="33">
                  <c:v>12.340704081783088</c:v>
                </c:pt>
                <c:pt idx="34">
                  <c:v>13.390508546246478</c:v>
                </c:pt>
                <c:pt idx="35">
                  <c:v>14.033452307890624</c:v>
                </c:pt>
                <c:pt idx="36">
                  <c:v>14.249999995834553</c:v>
                </c:pt>
              </c:numCache>
            </c:numRef>
          </c:xVal>
          <c:yVal>
            <c:numRef>
              <c:f>photo!$O$3:$O$365</c:f>
              <c:numCache>
                <c:formatCode>0.00</c:formatCode>
                <c:ptCount val="363"/>
                <c:pt idx="0">
                  <c:v>0</c:v>
                </c:pt>
                <c:pt idx="1">
                  <c:v>2.474477106300605</c:v>
                </c:pt>
                <c:pt idx="2">
                  <c:v>4.8737690550620067</c:v>
                </c:pt>
                <c:pt idx="3">
                  <c:v>7.124975134173817</c:v>
                </c:pt>
                <c:pt idx="4">
                  <c:v>9.159694111197771</c:v>
                </c:pt>
                <c:pt idx="5">
                  <c:v>10.916102554247578</c:v>
                </c:pt>
                <c:pt idx="6">
                  <c:v>12.340833291261866</c:v>
                </c:pt>
                <c:pt idx="7">
                  <c:v>13.390596932073867</c:v>
                </c:pt>
                <c:pt idx="8">
                  <c:v>14.033497184528606</c:v>
                </c:pt>
                <c:pt idx="9">
                  <c:v>14.249999999739659</c:v>
                </c:pt>
                <c:pt idx="10">
                  <c:v>14.033527099723416</c:v>
                </c:pt>
                <c:pt idx="11">
                  <c:v>13.39065585351241</c:v>
                </c:pt>
                <c:pt idx="12">
                  <c:v>12.340919428659786</c:v>
                </c:pt>
                <c:pt idx="13">
                  <c:v>10.916213290383725</c:v>
                </c:pt>
                <c:pt idx="14">
                  <c:v>9.1598260814365062</c:v>
                </c:pt>
                <c:pt idx="15">
                  <c:v>7.1251243286970034</c:v>
                </c:pt>
                <c:pt idx="16">
                  <c:v>4.8739309407043532</c:v>
                </c:pt>
                <c:pt idx="17">
                  <c:v>2.4746467642865477</c:v>
                </c:pt>
                <c:pt idx="18">
                  <c:v>1.7227539706076448E-4</c:v>
                </c:pt>
                <c:pt idx="19">
                  <c:v>-2.4743074479530058</c:v>
                </c:pt>
                <c:pt idx="20">
                  <c:v>-4.873607168707335</c:v>
                </c:pt>
                <c:pt idx="21">
                  <c:v>-7.1248259386092805</c:v>
                </c:pt>
                <c:pt idx="22">
                  <c:v>-9.1595621396202986</c:v>
                </c:pt>
                <c:pt idx="23">
                  <c:v>-10.915991816515991</c:v>
                </c:pt>
                <c:pt idx="24">
                  <c:v>-12.340747152060267</c:v>
                </c:pt>
                <c:pt idx="25">
                  <c:v>-13.390538008678218</c:v>
                </c:pt>
                <c:pt idx="26">
                  <c:v>-14.03346726728272</c:v>
                </c:pt>
                <c:pt idx="27">
                  <c:v>-14.249999997656936</c:v>
                </c:pt>
                <c:pt idx="28">
                  <c:v>-14.033557012867139</c:v>
                </c:pt>
                <c:pt idx="29">
                  <c:v>-13.390714772993817</c:v>
                </c:pt>
                <c:pt idx="30">
                  <c:v>-12.341005564253997</c:v>
                </c:pt>
                <c:pt idx="31">
                  <c:v>-10.916324024924386</c:v>
                </c:pt>
                <c:pt idx="32">
                  <c:v>-9.1599580503364635</c:v>
                </c:pt>
                <c:pt idx="33">
                  <c:v>-7.1252735221787944</c:v>
                </c:pt>
                <c:pt idx="34">
                  <c:v>-4.8740928256343299</c:v>
                </c:pt>
                <c:pt idx="35">
                  <c:v>-2.4748164219107913</c:v>
                </c:pt>
                <c:pt idx="36">
                  <c:v>-3.4455079408369333E-4</c:v>
                </c:pt>
              </c:numCache>
            </c:numRef>
          </c:yVal>
          <c:smooth val="0"/>
          <c:extLst>
            <c:ext xmlns:c16="http://schemas.microsoft.com/office/drawing/2014/chart" uri="{C3380CC4-5D6E-409C-BE32-E72D297353CC}">
              <c16:uniqueId val="{00000006-EFFC-4F4E-9F03-C19EBA9B008C}"/>
            </c:ext>
          </c:extLst>
        </c:ser>
        <c:ser>
          <c:idx val="1"/>
          <c:order val="4"/>
          <c:tx>
            <c:v>crop</c:v>
          </c:tx>
          <c:spPr>
            <a:ln w="19050">
              <a:solidFill>
                <a:schemeClr val="accent2"/>
              </a:solidFill>
            </a:ln>
          </c:spPr>
          <c:marker>
            <c:symbol val="none"/>
          </c:marker>
          <c:xVal>
            <c:numRef>
              <c:f>[0]!x_user2</c:f>
              <c:numCache>
                <c:formatCode>0.00</c:formatCode>
                <c:ptCount val="5"/>
                <c:pt idx="0">
                  <c:v>-9.1463414634146343</c:v>
                </c:pt>
                <c:pt idx="1">
                  <c:v>9.1463414634146343</c:v>
                </c:pt>
                <c:pt idx="2">
                  <c:v>9.1463414634146343</c:v>
                </c:pt>
                <c:pt idx="3">
                  <c:v>-9.1463414634146343</c:v>
                </c:pt>
                <c:pt idx="4">
                  <c:v>-9.1463414634146343</c:v>
                </c:pt>
              </c:numCache>
            </c:numRef>
          </c:xVal>
          <c:yVal>
            <c:numRef>
              <c:f>[0]!y_user2</c:f>
              <c:numCache>
                <c:formatCode>0.00</c:formatCode>
                <c:ptCount val="5"/>
                <c:pt idx="0">
                  <c:v>6.8597560975609753</c:v>
                </c:pt>
                <c:pt idx="1">
                  <c:v>6.8597560975609753</c:v>
                </c:pt>
                <c:pt idx="2">
                  <c:v>-6.8597560975609753</c:v>
                </c:pt>
                <c:pt idx="3">
                  <c:v>-6.8597560975609753</c:v>
                </c:pt>
                <c:pt idx="4">
                  <c:v>6.8597560975609753</c:v>
                </c:pt>
              </c:numCache>
            </c:numRef>
          </c:yVal>
          <c:smooth val="0"/>
          <c:extLst>
            <c:ext xmlns:c16="http://schemas.microsoft.com/office/drawing/2014/chart" uri="{C3380CC4-5D6E-409C-BE32-E72D297353CC}">
              <c16:uniqueId val="{00000000-F9E6-7A40-B9D6-3C1E447AD63B}"/>
            </c:ext>
          </c:extLst>
        </c:ser>
        <c:dLbls>
          <c:showLegendKey val="0"/>
          <c:showVal val="0"/>
          <c:showCatName val="0"/>
          <c:showSerName val="0"/>
          <c:showPercent val="0"/>
          <c:showBubbleSize val="0"/>
        </c:dLbls>
        <c:axId val="2145166712"/>
        <c:axId val="2145170376"/>
      </c:scatterChart>
      <c:valAx>
        <c:axId val="2145166712"/>
        <c:scaling>
          <c:orientation val="minMax"/>
        </c:scaling>
        <c:delete val="0"/>
        <c:axPos val="b"/>
        <c:numFmt formatCode="0" sourceLinked="0"/>
        <c:majorTickMark val="cross"/>
        <c:minorTickMark val="cross"/>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2145170376"/>
        <c:crosses val="autoZero"/>
        <c:crossBetween val="midCat"/>
      </c:valAx>
      <c:valAx>
        <c:axId val="2145170376"/>
        <c:scaling>
          <c:orientation val="minMax"/>
        </c:scaling>
        <c:delete val="0"/>
        <c:axPos val="l"/>
        <c:numFmt formatCode="0" sourceLinked="0"/>
        <c:majorTickMark val="cross"/>
        <c:minorTickMark val="cross"/>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214516671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photo!$D$14</c:f>
          <c:strCache>
            <c:ptCount val="1"/>
            <c:pt idx="0">
              <c:v>APS-C</c:v>
            </c:pt>
          </c:strCache>
        </c:strRef>
      </c:tx>
      <c:layout>
        <c:manualLayout>
          <c:xMode val="edge"/>
          <c:yMode val="edge"/>
          <c:x val="3.0137795275590401E-3"/>
          <c:y val="1.38888888888889E-2"/>
        </c:manualLayout>
      </c:layout>
      <c:overlay val="0"/>
      <c:txPr>
        <a:bodyPr/>
        <a:lstStyle/>
        <a:p>
          <a:pPr>
            <a:defRPr sz="1400" b="0"/>
          </a:pPr>
          <a:endParaRPr lang="en-US"/>
        </a:p>
      </c:txPr>
    </c:title>
    <c:autoTitleDeleted val="0"/>
    <c:plotArea>
      <c:layout>
        <c:manualLayout>
          <c:layoutTarget val="inner"/>
          <c:xMode val="edge"/>
          <c:yMode val="edge"/>
          <c:x val="3.00241740531829E-2"/>
          <c:y val="9.2703862660944193E-3"/>
          <c:w val="0.94553131379410904"/>
          <c:h val="0.981459227467811"/>
        </c:manualLayout>
      </c:layout>
      <c:scatterChart>
        <c:scatterStyle val="lineMarker"/>
        <c:varyColors val="0"/>
        <c:ser>
          <c:idx val="4"/>
          <c:order val="0"/>
          <c:tx>
            <c:v>range</c:v>
          </c:tx>
          <c:spPr>
            <a:ln w="19050">
              <a:noFill/>
            </a:ln>
          </c:spPr>
          <c:marker>
            <c:symbol val="none"/>
          </c:marker>
          <c:xVal>
            <c:numRef>
              <c:f>photo!$T$18:$T$19</c:f>
              <c:numCache>
                <c:formatCode>0.00</c:formatCode>
                <c:ptCount val="2"/>
                <c:pt idx="0">
                  <c:v>-14.25</c:v>
                </c:pt>
                <c:pt idx="1">
                  <c:v>14.25</c:v>
                </c:pt>
              </c:numCache>
            </c:numRef>
          </c:xVal>
          <c:yVal>
            <c:numRef>
              <c:f>photo!$U$18:$U$19</c:f>
              <c:numCache>
                <c:formatCode>0.00</c:formatCode>
                <c:ptCount val="2"/>
                <c:pt idx="0">
                  <c:v>14.25</c:v>
                </c:pt>
                <c:pt idx="1">
                  <c:v>-14.25</c:v>
                </c:pt>
              </c:numCache>
            </c:numRef>
          </c:yVal>
          <c:smooth val="0"/>
          <c:extLst>
            <c:ext xmlns:c16="http://schemas.microsoft.com/office/drawing/2014/chart" uri="{C3380CC4-5D6E-409C-BE32-E72D297353CC}">
              <c16:uniqueId val="{00000000-8B11-9149-9786-7CC913EB9880}"/>
            </c:ext>
          </c:extLst>
        </c:ser>
        <c:ser>
          <c:idx val="6"/>
          <c:order val="1"/>
          <c:tx>
            <c:v>sensor</c:v>
          </c:tx>
          <c:spPr>
            <a:ln w="19050">
              <a:solidFill>
                <a:srgbClr val="E10002"/>
              </a:solidFill>
            </a:ln>
          </c:spPr>
          <c:marker>
            <c:symbol val="none"/>
          </c:marker>
          <c:xVal>
            <c:numRef>
              <c:f>photo!$T$4:$T$8</c:f>
              <c:numCache>
                <c:formatCode>0.00</c:formatCode>
                <c:ptCount val="5"/>
                <c:pt idx="0">
                  <c:v>-11.8</c:v>
                </c:pt>
                <c:pt idx="1">
                  <c:v>11.8</c:v>
                </c:pt>
                <c:pt idx="2">
                  <c:v>11.8</c:v>
                </c:pt>
                <c:pt idx="3">
                  <c:v>-11.8</c:v>
                </c:pt>
                <c:pt idx="4">
                  <c:v>-11.8</c:v>
                </c:pt>
              </c:numCache>
            </c:numRef>
          </c:xVal>
          <c:yVal>
            <c:numRef>
              <c:f>photo!$U$4:$U$8</c:f>
              <c:numCache>
                <c:formatCode>0.00</c:formatCode>
                <c:ptCount val="5"/>
                <c:pt idx="0">
                  <c:v>7.8</c:v>
                </c:pt>
                <c:pt idx="1">
                  <c:v>7.8</c:v>
                </c:pt>
                <c:pt idx="2">
                  <c:v>-7.8</c:v>
                </c:pt>
                <c:pt idx="3">
                  <c:v>-7.8</c:v>
                </c:pt>
                <c:pt idx="4">
                  <c:v>7.8</c:v>
                </c:pt>
              </c:numCache>
            </c:numRef>
          </c:yVal>
          <c:smooth val="0"/>
          <c:extLst>
            <c:ext xmlns:c16="http://schemas.microsoft.com/office/drawing/2014/chart" uri="{C3380CC4-5D6E-409C-BE32-E72D297353CC}">
              <c16:uniqueId val="{00000001-8B11-9149-9786-7CC913EB9880}"/>
            </c:ext>
          </c:extLst>
        </c:ser>
        <c:ser>
          <c:idx val="0"/>
          <c:order val="2"/>
          <c:tx>
            <c:v>eye fov</c:v>
          </c:tx>
          <c:spPr>
            <a:ln w="19050" cap="rnd">
              <a:solidFill>
                <a:schemeClr val="tx1">
                  <a:lumMod val="75000"/>
                  <a:lumOff val="25000"/>
                </a:schemeClr>
              </a:solidFill>
              <a:round/>
            </a:ln>
            <a:effectLst/>
          </c:spPr>
          <c:marker>
            <c:symbol val="none"/>
          </c:marker>
          <c:xVal>
            <c:numRef>
              <c:f>photo!$L$3:$L$365</c:f>
              <c:numCache>
                <c:formatCode>0.00</c:formatCode>
                <c:ptCount val="363"/>
                <c:pt idx="0">
                  <c:v>11</c:v>
                </c:pt>
                <c:pt idx="1">
                  <c:v>10.83288656604957</c:v>
                </c:pt>
                <c:pt idx="2">
                  <c:v>10.336623882344952</c:v>
                </c:pt>
                <c:pt idx="3">
                  <c:v>9.5262905236525732</c:v>
                </c:pt>
                <c:pt idx="4">
                  <c:v>8.4265078700116458</c:v>
                </c:pt>
                <c:pt idx="5">
                  <c:v>7.0706920043038135</c:v>
                </c:pt>
                <c:pt idx="6">
                  <c:v>5.5000383892786981</c:v>
                </c:pt>
                <c:pt idx="7">
                  <c:v>3.7622701738733006</c:v>
                </c:pt>
                <c:pt idx="8">
                  <c:v>1.9101881606124012</c:v>
                </c:pt>
                <c:pt idx="9">
                  <c:v>6.6492258520780791E-5</c:v>
                </c:pt>
                <c:pt idx="10">
                  <c:v>-1.910057196413478</c:v>
                </c:pt>
                <c:pt idx="11">
                  <c:v>-3.7621452092428611</c:v>
                </c:pt>
                <c:pt idx="12">
                  <c:v>-5.4999232211746563</c:v>
                </c:pt>
                <c:pt idx="13">
                  <c:v>-7.0705901320238667</c:v>
                </c:pt>
                <c:pt idx="14">
                  <c:v>-8.4264223888697103</c:v>
                </c:pt>
                <c:pt idx="15">
                  <c:v>-9.5262240309299493</c:v>
                </c:pt>
                <c:pt idx="16">
                  <c:v>-10.336578398373859</c:v>
                </c:pt>
                <c:pt idx="17">
                  <c:v>-10.832863472826844</c:v>
                </c:pt>
                <c:pt idx="18">
                  <c:v>-10.999999999196142</c:v>
                </c:pt>
                <c:pt idx="19">
                  <c:v>-10.832909657689004</c:v>
                </c:pt>
                <c:pt idx="20">
                  <c:v>-10.336669364805285</c:v>
                </c:pt>
                <c:pt idx="21">
                  <c:v>-9.5263570149828709</c:v>
                </c:pt>
                <c:pt idx="22">
                  <c:v>-8.4265933499219905</c:v>
                </c:pt>
                <c:pt idx="23">
                  <c:v>-7.0707938755503266</c:v>
                </c:pt>
                <c:pt idx="24">
                  <c:v>-5.5001535565788631</c:v>
                </c:pt>
                <c:pt idx="25">
                  <c:v>-3.7623951379538432</c:v>
                </c:pt>
                <c:pt idx="26">
                  <c:v>-1.9103191245321194</c:v>
                </c:pt>
                <c:pt idx="27">
                  <c:v>-1.9947677553308418E-4</c:v>
                </c:pt>
                <c:pt idx="28">
                  <c:v>1.909926231935408</c:v>
                </c:pt>
                <c:pt idx="29">
                  <c:v>3.7620202440625801</c:v>
                </c:pt>
                <c:pt idx="30">
                  <c:v>5.4998080522667818</c:v>
                </c:pt>
                <c:pt idx="31">
                  <c:v>7.0704882587105233</c:v>
                </c:pt>
                <c:pt idx="32">
                  <c:v>8.4263369064962088</c:v>
                </c:pt>
                <c:pt idx="33">
                  <c:v>9.5261575368150151</c:v>
                </c:pt>
                <c:pt idx="34">
                  <c:v>10.336532912892018</c:v>
                </c:pt>
                <c:pt idx="35">
                  <c:v>10.832840378020832</c:v>
                </c:pt>
                <c:pt idx="36">
                  <c:v>10.999999996784567</c:v>
                </c:pt>
              </c:numCache>
            </c:numRef>
          </c:xVal>
          <c:yVal>
            <c:numRef>
              <c:f>photo!$M$3:$M$365</c:f>
              <c:numCache>
                <c:formatCode>0.00</c:formatCode>
                <c:ptCount val="363"/>
                <c:pt idx="0">
                  <c:v>0</c:v>
                </c:pt>
                <c:pt idx="1">
                  <c:v>1.9101226785478354</c:v>
                </c:pt>
                <c:pt idx="2">
                  <c:v>3.7622076916268119</c:v>
                </c:pt>
                <c:pt idx="3">
                  <c:v>5.4999808053271568</c:v>
                </c:pt>
                <c:pt idx="4">
                  <c:v>7.0706410682930159</c:v>
                </c:pt>
                <c:pt idx="5">
                  <c:v>8.4264651295946216</c:v>
                </c:pt>
                <c:pt idx="6">
                  <c:v>9.5262572774652998</c:v>
                </c:pt>
                <c:pt idx="7">
                  <c:v>10.336601140548249</c:v>
                </c:pt>
                <c:pt idx="8">
                  <c:v>10.832875019636118</c:v>
                </c:pt>
                <c:pt idx="9">
                  <c:v>10.999999999799035</c:v>
                </c:pt>
                <c:pt idx="10">
                  <c:v>10.832898112067198</c:v>
                </c:pt>
                <c:pt idx="11">
                  <c:v>10.336646623763965</c:v>
                </c:pt>
                <c:pt idx="12">
                  <c:v>9.526323769491766</c:v>
                </c:pt>
                <c:pt idx="13">
                  <c:v>8.4265506101207706</c:v>
                </c:pt>
                <c:pt idx="14">
                  <c:v>7.0707429400562498</c:v>
                </c:pt>
                <c:pt idx="15">
                  <c:v>5.500095973029266</c:v>
                </c:pt>
                <c:pt idx="16">
                  <c:v>3.7623326559823078</c:v>
                </c:pt>
                <c:pt idx="17">
                  <c:v>1.9102536426071597</c:v>
                </c:pt>
                <c:pt idx="18">
                  <c:v>1.3298451702936203E-4</c:v>
                </c:pt>
                <c:pt idx="19">
                  <c:v>-1.9099917142093377</c:v>
                </c:pt>
                <c:pt idx="20">
                  <c:v>-3.7620827267214518</c:v>
                </c:pt>
                <c:pt idx="21">
                  <c:v>-5.4998656368211991</c:v>
                </c:pt>
                <c:pt idx="22">
                  <c:v>-7.0705391954963712</c:v>
                </c:pt>
                <c:pt idx="23">
                  <c:v>-8.4263796478369049</c:v>
                </c:pt>
                <c:pt idx="24">
                  <c:v>-9.5261907840465216</c:v>
                </c:pt>
                <c:pt idx="25">
                  <c:v>-10.336555655821783</c:v>
                </c:pt>
                <c:pt idx="26">
                  <c:v>-10.83285192562175</c:v>
                </c:pt>
                <c:pt idx="27">
                  <c:v>-10.999999998191319</c:v>
                </c:pt>
                <c:pt idx="28">
                  <c:v>-10.832921202914983</c:v>
                </c:pt>
                <c:pt idx="29">
                  <c:v>-10.336692105468911</c:v>
                </c:pt>
                <c:pt idx="30">
                  <c:v>-9.5263902601258934</c:v>
                </c:pt>
                <c:pt idx="31">
                  <c:v>-8.4266360894153145</c:v>
                </c:pt>
                <c:pt idx="32">
                  <c:v>-7.070844810786042</c:v>
                </c:pt>
                <c:pt idx="33">
                  <c:v>-5.5002111399274902</c:v>
                </c:pt>
                <c:pt idx="34">
                  <c:v>-3.7624576197879041</c:v>
                </c:pt>
                <c:pt idx="35">
                  <c:v>-1.9103846063872776</c:v>
                </c:pt>
                <c:pt idx="36">
                  <c:v>-2.6596903402951766E-4</c:v>
                </c:pt>
              </c:numCache>
            </c:numRef>
          </c:yVal>
          <c:smooth val="0"/>
          <c:extLst>
            <c:ext xmlns:c16="http://schemas.microsoft.com/office/drawing/2014/chart" uri="{C3380CC4-5D6E-409C-BE32-E72D297353CC}">
              <c16:uniqueId val="{00000005-8B11-9149-9786-7CC913EB9880}"/>
            </c:ext>
          </c:extLst>
        </c:ser>
        <c:ser>
          <c:idx val="5"/>
          <c:order val="3"/>
          <c:tx>
            <c:v>vignetting</c:v>
          </c:tx>
          <c:spPr>
            <a:ln w="19050">
              <a:solidFill>
                <a:schemeClr val="bg1">
                  <a:lumMod val="50000"/>
                </a:schemeClr>
              </a:solidFill>
            </a:ln>
          </c:spPr>
          <c:marker>
            <c:symbol val="none"/>
          </c:marker>
          <c:xVal>
            <c:numRef>
              <c:f>photo!$N$3:$N$365</c:f>
              <c:numCache>
                <c:formatCode>0.00</c:formatCode>
                <c:ptCount val="363"/>
                <c:pt idx="0">
                  <c:v>14.25</c:v>
                </c:pt>
                <c:pt idx="1">
                  <c:v>14.033512142382397</c:v>
                </c:pt>
                <c:pt idx="2">
                  <c:v>13.390626393037779</c:v>
                </c:pt>
                <c:pt idx="3">
                  <c:v>12.340876360186289</c:v>
                </c:pt>
                <c:pt idx="4">
                  <c:v>10.916157922515087</c:v>
                </c:pt>
                <c:pt idx="5">
                  <c:v>9.1597600964844865</c:v>
                </c:pt>
                <c:pt idx="6">
                  <c:v>7.1250497315655865</c:v>
                </c:pt>
                <c:pt idx="7">
                  <c:v>4.873849997972231</c:v>
                </c:pt>
                <c:pt idx="8">
                  <c:v>2.4745619353387922</c:v>
                </c:pt>
                <c:pt idx="9">
                  <c:v>8.6137698538284201E-5</c:v>
                </c:pt>
                <c:pt idx="10">
                  <c:v>-2.4743922771720057</c:v>
                </c:pt>
                <c:pt idx="11">
                  <c:v>-4.8736881119737063</c:v>
                </c:pt>
                <c:pt idx="12">
                  <c:v>-7.1249005365217135</c:v>
                </c:pt>
                <c:pt idx="13">
                  <c:v>-9.1596281255763738</c:v>
                </c:pt>
                <c:pt idx="14">
                  <c:v>-10.916047185581215</c:v>
                </c:pt>
                <c:pt idx="15">
                  <c:v>-12.340790221886525</c:v>
                </c:pt>
                <c:pt idx="16">
                  <c:v>-13.390567470620683</c:v>
                </c:pt>
                <c:pt idx="17">
                  <c:v>-14.033482226162048</c:v>
                </c:pt>
                <c:pt idx="18">
                  <c:v>-14.249999998958639</c:v>
                </c:pt>
                <c:pt idx="19">
                  <c:v>-14.033542056551664</c:v>
                </c:pt>
                <c:pt idx="20">
                  <c:v>-13.390685313497755</c:v>
                </c:pt>
                <c:pt idx="21">
                  <c:v>-12.340962496682357</c:v>
                </c:pt>
                <c:pt idx="22">
                  <c:v>-10.916268657853488</c:v>
                </c:pt>
                <c:pt idx="23">
                  <c:v>-9.1598920660538319</c:v>
                </c:pt>
                <c:pt idx="24">
                  <c:v>-7.1251989255680721</c:v>
                </c:pt>
                <c:pt idx="25">
                  <c:v>-4.8740118832583876</c:v>
                </c:pt>
                <c:pt idx="26">
                  <c:v>-2.4747315931438818</c:v>
                </c:pt>
                <c:pt idx="27">
                  <c:v>-2.5841309557694998E-4</c:v>
                </c:pt>
                <c:pt idx="28">
                  <c:v>2.4742226186435965</c:v>
                </c:pt>
                <c:pt idx="29">
                  <c:v>4.8735262252628875</c:v>
                </c:pt>
                <c:pt idx="30">
                  <c:v>7.1247513404365126</c:v>
                </c:pt>
                <c:pt idx="31">
                  <c:v>9.1594961533295418</c:v>
                </c:pt>
                <c:pt idx="32">
                  <c:v>10.915936447051907</c:v>
                </c:pt>
                <c:pt idx="33">
                  <c:v>12.340704081783088</c:v>
                </c:pt>
                <c:pt idx="34">
                  <c:v>13.390508546246478</c:v>
                </c:pt>
                <c:pt idx="35">
                  <c:v>14.033452307890624</c:v>
                </c:pt>
                <c:pt idx="36">
                  <c:v>14.249999995834553</c:v>
                </c:pt>
              </c:numCache>
            </c:numRef>
          </c:xVal>
          <c:yVal>
            <c:numRef>
              <c:f>photo!$O$3:$O$365</c:f>
              <c:numCache>
                <c:formatCode>0.00</c:formatCode>
                <c:ptCount val="363"/>
                <c:pt idx="0">
                  <c:v>0</c:v>
                </c:pt>
                <c:pt idx="1">
                  <c:v>2.474477106300605</c:v>
                </c:pt>
                <c:pt idx="2">
                  <c:v>4.8737690550620067</c:v>
                </c:pt>
                <c:pt idx="3">
                  <c:v>7.124975134173817</c:v>
                </c:pt>
                <c:pt idx="4">
                  <c:v>9.159694111197771</c:v>
                </c:pt>
                <c:pt idx="5">
                  <c:v>10.916102554247578</c:v>
                </c:pt>
                <c:pt idx="6">
                  <c:v>12.340833291261866</c:v>
                </c:pt>
                <c:pt idx="7">
                  <c:v>13.390596932073867</c:v>
                </c:pt>
                <c:pt idx="8">
                  <c:v>14.033497184528606</c:v>
                </c:pt>
                <c:pt idx="9">
                  <c:v>14.249999999739659</c:v>
                </c:pt>
                <c:pt idx="10">
                  <c:v>14.033527099723416</c:v>
                </c:pt>
                <c:pt idx="11">
                  <c:v>13.39065585351241</c:v>
                </c:pt>
                <c:pt idx="12">
                  <c:v>12.340919428659786</c:v>
                </c:pt>
                <c:pt idx="13">
                  <c:v>10.916213290383725</c:v>
                </c:pt>
                <c:pt idx="14">
                  <c:v>9.1598260814365062</c:v>
                </c:pt>
                <c:pt idx="15">
                  <c:v>7.1251243286970034</c:v>
                </c:pt>
                <c:pt idx="16">
                  <c:v>4.8739309407043532</c:v>
                </c:pt>
                <c:pt idx="17">
                  <c:v>2.4746467642865477</c:v>
                </c:pt>
                <c:pt idx="18">
                  <c:v>1.7227539706076448E-4</c:v>
                </c:pt>
                <c:pt idx="19">
                  <c:v>-2.4743074479530058</c:v>
                </c:pt>
                <c:pt idx="20">
                  <c:v>-4.873607168707335</c:v>
                </c:pt>
                <c:pt idx="21">
                  <c:v>-7.1248259386092805</c:v>
                </c:pt>
                <c:pt idx="22">
                  <c:v>-9.1595621396202986</c:v>
                </c:pt>
                <c:pt idx="23">
                  <c:v>-10.915991816515991</c:v>
                </c:pt>
                <c:pt idx="24">
                  <c:v>-12.340747152060267</c:v>
                </c:pt>
                <c:pt idx="25">
                  <c:v>-13.390538008678218</c:v>
                </c:pt>
                <c:pt idx="26">
                  <c:v>-14.03346726728272</c:v>
                </c:pt>
                <c:pt idx="27">
                  <c:v>-14.249999997656936</c:v>
                </c:pt>
                <c:pt idx="28">
                  <c:v>-14.033557012867139</c:v>
                </c:pt>
                <c:pt idx="29">
                  <c:v>-13.390714772993817</c:v>
                </c:pt>
                <c:pt idx="30">
                  <c:v>-12.341005564253997</c:v>
                </c:pt>
                <c:pt idx="31">
                  <c:v>-10.916324024924386</c:v>
                </c:pt>
                <c:pt idx="32">
                  <c:v>-9.1599580503364635</c:v>
                </c:pt>
                <c:pt idx="33">
                  <c:v>-7.1252735221787944</c:v>
                </c:pt>
                <c:pt idx="34">
                  <c:v>-4.8740928256343299</c:v>
                </c:pt>
                <c:pt idx="35">
                  <c:v>-2.4748164219107913</c:v>
                </c:pt>
                <c:pt idx="36">
                  <c:v>-3.4455079408369333E-4</c:v>
                </c:pt>
              </c:numCache>
            </c:numRef>
          </c:yVal>
          <c:smooth val="0"/>
          <c:extLst>
            <c:ext xmlns:c16="http://schemas.microsoft.com/office/drawing/2014/chart" uri="{C3380CC4-5D6E-409C-BE32-E72D297353CC}">
              <c16:uniqueId val="{00000006-8B11-9149-9786-7CC913EB9880}"/>
            </c:ext>
          </c:extLst>
        </c:ser>
        <c:ser>
          <c:idx val="1"/>
          <c:order val="4"/>
          <c:tx>
            <c:v>crop</c:v>
          </c:tx>
          <c:spPr>
            <a:ln w="19050">
              <a:solidFill>
                <a:schemeClr val="accent2"/>
              </a:solidFill>
            </a:ln>
          </c:spPr>
          <c:marker>
            <c:symbol val="none"/>
          </c:marker>
          <c:xVal>
            <c:numRef>
              <c:f>[0]!x_user3</c:f>
              <c:numCache>
                <c:formatCode>0.00</c:formatCode>
                <c:ptCount val="5"/>
                <c:pt idx="0">
                  <c:v>-5.9</c:v>
                </c:pt>
                <c:pt idx="1">
                  <c:v>5.9</c:v>
                </c:pt>
                <c:pt idx="2">
                  <c:v>5.9</c:v>
                </c:pt>
                <c:pt idx="3">
                  <c:v>-5.9</c:v>
                </c:pt>
                <c:pt idx="4">
                  <c:v>-5.9</c:v>
                </c:pt>
              </c:numCache>
            </c:numRef>
          </c:xVal>
          <c:yVal>
            <c:numRef>
              <c:f>[0]!y_user3</c:f>
              <c:numCache>
                <c:formatCode>0.00</c:formatCode>
                <c:ptCount val="5"/>
                <c:pt idx="0">
                  <c:v>4.3875000000000002</c:v>
                </c:pt>
                <c:pt idx="1">
                  <c:v>4.3875000000000002</c:v>
                </c:pt>
                <c:pt idx="2">
                  <c:v>-4.3875000000000002</c:v>
                </c:pt>
                <c:pt idx="3">
                  <c:v>-4.3875000000000002</c:v>
                </c:pt>
                <c:pt idx="4">
                  <c:v>4.3875000000000002</c:v>
                </c:pt>
              </c:numCache>
            </c:numRef>
          </c:yVal>
          <c:smooth val="0"/>
          <c:extLst>
            <c:ext xmlns:c16="http://schemas.microsoft.com/office/drawing/2014/chart" uri="{C3380CC4-5D6E-409C-BE32-E72D297353CC}">
              <c16:uniqueId val="{00000000-C7D5-DC4B-A5D7-1409BBB0D845}"/>
            </c:ext>
          </c:extLst>
        </c:ser>
        <c:dLbls>
          <c:showLegendKey val="0"/>
          <c:showVal val="0"/>
          <c:showCatName val="0"/>
          <c:showSerName val="0"/>
          <c:showPercent val="0"/>
          <c:showBubbleSize val="0"/>
        </c:dLbls>
        <c:axId val="-2136114616"/>
        <c:axId val="-2130579288"/>
      </c:scatterChart>
      <c:valAx>
        <c:axId val="-2136114616"/>
        <c:scaling>
          <c:orientation val="minMax"/>
        </c:scaling>
        <c:delete val="0"/>
        <c:axPos val="b"/>
        <c:numFmt formatCode="0" sourceLinked="0"/>
        <c:majorTickMark val="cross"/>
        <c:minorTickMark val="cross"/>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2130579288"/>
        <c:crosses val="autoZero"/>
        <c:crossBetween val="midCat"/>
      </c:valAx>
      <c:valAx>
        <c:axId val="-2130579288"/>
        <c:scaling>
          <c:orientation val="minMax"/>
        </c:scaling>
        <c:delete val="0"/>
        <c:axPos val="l"/>
        <c:numFmt formatCode="0" sourceLinked="0"/>
        <c:majorTickMark val="cross"/>
        <c:minorTickMark val="cross"/>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213611461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photo!$E$14</c:f>
          <c:strCache>
            <c:ptCount val="1"/>
            <c:pt idx="0">
              <c:v>micro 4/3</c:v>
            </c:pt>
          </c:strCache>
        </c:strRef>
      </c:tx>
      <c:layout>
        <c:manualLayout>
          <c:xMode val="edge"/>
          <c:yMode val="edge"/>
          <c:x val="3.0137795275590401E-3"/>
          <c:y val="1.38888888888889E-2"/>
        </c:manualLayout>
      </c:layout>
      <c:overlay val="0"/>
      <c:txPr>
        <a:bodyPr/>
        <a:lstStyle/>
        <a:p>
          <a:pPr>
            <a:defRPr sz="1400" b="0"/>
          </a:pPr>
          <a:endParaRPr lang="en-US"/>
        </a:p>
      </c:txPr>
    </c:title>
    <c:autoTitleDeleted val="0"/>
    <c:plotArea>
      <c:layout>
        <c:manualLayout>
          <c:layoutTarget val="inner"/>
          <c:xMode val="edge"/>
          <c:yMode val="edge"/>
          <c:x val="3.00241740531829E-2"/>
          <c:y val="9.2703862660944193E-3"/>
          <c:w val="0.94553131379410904"/>
          <c:h val="0.981459227467811"/>
        </c:manualLayout>
      </c:layout>
      <c:scatterChart>
        <c:scatterStyle val="lineMarker"/>
        <c:varyColors val="0"/>
        <c:ser>
          <c:idx val="4"/>
          <c:order val="0"/>
          <c:tx>
            <c:v>range</c:v>
          </c:tx>
          <c:spPr>
            <a:ln w="19050">
              <a:noFill/>
            </a:ln>
          </c:spPr>
          <c:marker>
            <c:symbol val="none"/>
          </c:marker>
          <c:xVal>
            <c:numRef>
              <c:f>photo!$V$18:$V$19</c:f>
              <c:numCache>
                <c:formatCode>0.00</c:formatCode>
                <c:ptCount val="2"/>
                <c:pt idx="0">
                  <c:v>-14.25</c:v>
                </c:pt>
                <c:pt idx="1">
                  <c:v>14.25</c:v>
                </c:pt>
              </c:numCache>
            </c:numRef>
          </c:xVal>
          <c:yVal>
            <c:numRef>
              <c:f>photo!$W$18:$W$19</c:f>
              <c:numCache>
                <c:formatCode>0.00</c:formatCode>
                <c:ptCount val="2"/>
                <c:pt idx="0">
                  <c:v>14.25</c:v>
                </c:pt>
                <c:pt idx="1">
                  <c:v>-14.25</c:v>
                </c:pt>
              </c:numCache>
            </c:numRef>
          </c:yVal>
          <c:smooth val="0"/>
          <c:extLst>
            <c:ext xmlns:c16="http://schemas.microsoft.com/office/drawing/2014/chart" uri="{C3380CC4-5D6E-409C-BE32-E72D297353CC}">
              <c16:uniqueId val="{00000000-6361-9E46-A890-B3B1B9B2C3EE}"/>
            </c:ext>
          </c:extLst>
        </c:ser>
        <c:ser>
          <c:idx val="6"/>
          <c:order val="1"/>
          <c:tx>
            <c:v>sensor</c:v>
          </c:tx>
          <c:spPr>
            <a:ln w="19050">
              <a:solidFill>
                <a:srgbClr val="E10002"/>
              </a:solidFill>
            </a:ln>
          </c:spPr>
          <c:marker>
            <c:symbol val="none"/>
          </c:marker>
          <c:xVal>
            <c:numRef>
              <c:f>photo!$V$4:$V$8</c:f>
              <c:numCache>
                <c:formatCode>0.00</c:formatCode>
                <c:ptCount val="5"/>
                <c:pt idx="0">
                  <c:v>-8.65</c:v>
                </c:pt>
                <c:pt idx="1">
                  <c:v>8.65</c:v>
                </c:pt>
                <c:pt idx="2">
                  <c:v>8.65</c:v>
                </c:pt>
                <c:pt idx="3">
                  <c:v>-8.65</c:v>
                </c:pt>
                <c:pt idx="4">
                  <c:v>-8.65</c:v>
                </c:pt>
              </c:numCache>
            </c:numRef>
          </c:xVal>
          <c:yVal>
            <c:numRef>
              <c:f>photo!$W$4:$W$8</c:f>
              <c:numCache>
                <c:formatCode>0.00</c:formatCode>
                <c:ptCount val="5"/>
                <c:pt idx="0">
                  <c:v>6.5</c:v>
                </c:pt>
                <c:pt idx="1">
                  <c:v>6.5</c:v>
                </c:pt>
                <c:pt idx="2">
                  <c:v>-6.5</c:v>
                </c:pt>
                <c:pt idx="3">
                  <c:v>-6.5</c:v>
                </c:pt>
                <c:pt idx="4">
                  <c:v>6.5</c:v>
                </c:pt>
              </c:numCache>
            </c:numRef>
          </c:yVal>
          <c:smooth val="0"/>
          <c:extLst>
            <c:ext xmlns:c16="http://schemas.microsoft.com/office/drawing/2014/chart" uri="{C3380CC4-5D6E-409C-BE32-E72D297353CC}">
              <c16:uniqueId val="{00000001-6361-9E46-A890-B3B1B9B2C3EE}"/>
            </c:ext>
          </c:extLst>
        </c:ser>
        <c:ser>
          <c:idx val="0"/>
          <c:order val="2"/>
          <c:tx>
            <c:v>eye fov</c:v>
          </c:tx>
          <c:spPr>
            <a:ln w="19050" cap="rnd">
              <a:solidFill>
                <a:schemeClr val="tx1">
                  <a:lumMod val="75000"/>
                  <a:lumOff val="25000"/>
                </a:schemeClr>
              </a:solidFill>
              <a:round/>
            </a:ln>
            <a:effectLst/>
          </c:spPr>
          <c:marker>
            <c:symbol val="none"/>
          </c:marker>
          <c:xVal>
            <c:numRef>
              <c:f>photo!$L$3:$L$365</c:f>
              <c:numCache>
                <c:formatCode>0.00</c:formatCode>
                <c:ptCount val="363"/>
                <c:pt idx="0">
                  <c:v>11</c:v>
                </c:pt>
                <c:pt idx="1">
                  <c:v>10.83288656604957</c:v>
                </c:pt>
                <c:pt idx="2">
                  <c:v>10.336623882344952</c:v>
                </c:pt>
                <c:pt idx="3">
                  <c:v>9.5262905236525732</c:v>
                </c:pt>
                <c:pt idx="4">
                  <c:v>8.4265078700116458</c:v>
                </c:pt>
                <c:pt idx="5">
                  <c:v>7.0706920043038135</c:v>
                </c:pt>
                <c:pt idx="6">
                  <c:v>5.5000383892786981</c:v>
                </c:pt>
                <c:pt idx="7">
                  <c:v>3.7622701738733006</c:v>
                </c:pt>
                <c:pt idx="8">
                  <c:v>1.9101881606124012</c:v>
                </c:pt>
                <c:pt idx="9">
                  <c:v>6.6492258520780791E-5</c:v>
                </c:pt>
                <c:pt idx="10">
                  <c:v>-1.910057196413478</c:v>
                </c:pt>
                <c:pt idx="11">
                  <c:v>-3.7621452092428611</c:v>
                </c:pt>
                <c:pt idx="12">
                  <c:v>-5.4999232211746563</c:v>
                </c:pt>
                <c:pt idx="13">
                  <c:v>-7.0705901320238667</c:v>
                </c:pt>
                <c:pt idx="14">
                  <c:v>-8.4264223888697103</c:v>
                </c:pt>
                <c:pt idx="15">
                  <c:v>-9.5262240309299493</c:v>
                </c:pt>
                <c:pt idx="16">
                  <c:v>-10.336578398373859</c:v>
                </c:pt>
                <c:pt idx="17">
                  <c:v>-10.832863472826844</c:v>
                </c:pt>
                <c:pt idx="18">
                  <c:v>-10.999999999196142</c:v>
                </c:pt>
                <c:pt idx="19">
                  <c:v>-10.832909657689004</c:v>
                </c:pt>
                <c:pt idx="20">
                  <c:v>-10.336669364805285</c:v>
                </c:pt>
                <c:pt idx="21">
                  <c:v>-9.5263570149828709</c:v>
                </c:pt>
                <c:pt idx="22">
                  <c:v>-8.4265933499219905</c:v>
                </c:pt>
                <c:pt idx="23">
                  <c:v>-7.0707938755503266</c:v>
                </c:pt>
                <c:pt idx="24">
                  <c:v>-5.5001535565788631</c:v>
                </c:pt>
                <c:pt idx="25">
                  <c:v>-3.7623951379538432</c:v>
                </c:pt>
                <c:pt idx="26">
                  <c:v>-1.9103191245321194</c:v>
                </c:pt>
                <c:pt idx="27">
                  <c:v>-1.9947677553308418E-4</c:v>
                </c:pt>
                <c:pt idx="28">
                  <c:v>1.909926231935408</c:v>
                </c:pt>
                <c:pt idx="29">
                  <c:v>3.7620202440625801</c:v>
                </c:pt>
                <c:pt idx="30">
                  <c:v>5.4998080522667818</c:v>
                </c:pt>
                <c:pt idx="31">
                  <c:v>7.0704882587105233</c:v>
                </c:pt>
                <c:pt idx="32">
                  <c:v>8.4263369064962088</c:v>
                </c:pt>
                <c:pt idx="33">
                  <c:v>9.5261575368150151</c:v>
                </c:pt>
                <c:pt idx="34">
                  <c:v>10.336532912892018</c:v>
                </c:pt>
                <c:pt idx="35">
                  <c:v>10.832840378020832</c:v>
                </c:pt>
                <c:pt idx="36">
                  <c:v>10.999999996784567</c:v>
                </c:pt>
              </c:numCache>
            </c:numRef>
          </c:xVal>
          <c:yVal>
            <c:numRef>
              <c:f>photo!$M$3:$M$365</c:f>
              <c:numCache>
                <c:formatCode>0.00</c:formatCode>
                <c:ptCount val="363"/>
                <c:pt idx="0">
                  <c:v>0</c:v>
                </c:pt>
                <c:pt idx="1">
                  <c:v>1.9101226785478354</c:v>
                </c:pt>
                <c:pt idx="2">
                  <c:v>3.7622076916268119</c:v>
                </c:pt>
                <c:pt idx="3">
                  <c:v>5.4999808053271568</c:v>
                </c:pt>
                <c:pt idx="4">
                  <c:v>7.0706410682930159</c:v>
                </c:pt>
                <c:pt idx="5">
                  <c:v>8.4264651295946216</c:v>
                </c:pt>
                <c:pt idx="6">
                  <c:v>9.5262572774652998</c:v>
                </c:pt>
                <c:pt idx="7">
                  <c:v>10.336601140548249</c:v>
                </c:pt>
                <c:pt idx="8">
                  <c:v>10.832875019636118</c:v>
                </c:pt>
                <c:pt idx="9">
                  <c:v>10.999999999799035</c:v>
                </c:pt>
                <c:pt idx="10">
                  <c:v>10.832898112067198</c:v>
                </c:pt>
                <c:pt idx="11">
                  <c:v>10.336646623763965</c:v>
                </c:pt>
                <c:pt idx="12">
                  <c:v>9.526323769491766</c:v>
                </c:pt>
                <c:pt idx="13">
                  <c:v>8.4265506101207706</c:v>
                </c:pt>
                <c:pt idx="14">
                  <c:v>7.0707429400562498</c:v>
                </c:pt>
                <c:pt idx="15">
                  <c:v>5.500095973029266</c:v>
                </c:pt>
                <c:pt idx="16">
                  <c:v>3.7623326559823078</c:v>
                </c:pt>
                <c:pt idx="17">
                  <c:v>1.9102536426071597</c:v>
                </c:pt>
                <c:pt idx="18">
                  <c:v>1.3298451702936203E-4</c:v>
                </c:pt>
                <c:pt idx="19">
                  <c:v>-1.9099917142093377</c:v>
                </c:pt>
                <c:pt idx="20">
                  <c:v>-3.7620827267214518</c:v>
                </c:pt>
                <c:pt idx="21">
                  <c:v>-5.4998656368211991</c:v>
                </c:pt>
                <c:pt idx="22">
                  <c:v>-7.0705391954963712</c:v>
                </c:pt>
                <c:pt idx="23">
                  <c:v>-8.4263796478369049</c:v>
                </c:pt>
                <c:pt idx="24">
                  <c:v>-9.5261907840465216</c:v>
                </c:pt>
                <c:pt idx="25">
                  <c:v>-10.336555655821783</c:v>
                </c:pt>
                <c:pt idx="26">
                  <c:v>-10.83285192562175</c:v>
                </c:pt>
                <c:pt idx="27">
                  <c:v>-10.999999998191319</c:v>
                </c:pt>
                <c:pt idx="28">
                  <c:v>-10.832921202914983</c:v>
                </c:pt>
                <c:pt idx="29">
                  <c:v>-10.336692105468911</c:v>
                </c:pt>
                <c:pt idx="30">
                  <c:v>-9.5263902601258934</c:v>
                </c:pt>
                <c:pt idx="31">
                  <c:v>-8.4266360894153145</c:v>
                </c:pt>
                <c:pt idx="32">
                  <c:v>-7.070844810786042</c:v>
                </c:pt>
                <c:pt idx="33">
                  <c:v>-5.5002111399274902</c:v>
                </c:pt>
                <c:pt idx="34">
                  <c:v>-3.7624576197879041</c:v>
                </c:pt>
                <c:pt idx="35">
                  <c:v>-1.9103846063872776</c:v>
                </c:pt>
                <c:pt idx="36">
                  <c:v>-2.6596903402951766E-4</c:v>
                </c:pt>
              </c:numCache>
            </c:numRef>
          </c:yVal>
          <c:smooth val="0"/>
          <c:extLst>
            <c:ext xmlns:c16="http://schemas.microsoft.com/office/drawing/2014/chart" uri="{C3380CC4-5D6E-409C-BE32-E72D297353CC}">
              <c16:uniqueId val="{00000005-6361-9E46-A890-B3B1B9B2C3EE}"/>
            </c:ext>
          </c:extLst>
        </c:ser>
        <c:ser>
          <c:idx val="5"/>
          <c:order val="3"/>
          <c:tx>
            <c:v>vignetting</c:v>
          </c:tx>
          <c:spPr>
            <a:ln w="19050">
              <a:solidFill>
                <a:schemeClr val="bg1">
                  <a:lumMod val="50000"/>
                </a:schemeClr>
              </a:solidFill>
            </a:ln>
          </c:spPr>
          <c:marker>
            <c:symbol val="none"/>
          </c:marker>
          <c:xVal>
            <c:numRef>
              <c:f>photo!$N$3:$N$365</c:f>
              <c:numCache>
                <c:formatCode>0.00</c:formatCode>
                <c:ptCount val="363"/>
                <c:pt idx="0">
                  <c:v>14.25</c:v>
                </c:pt>
                <c:pt idx="1">
                  <c:v>14.033512142382397</c:v>
                </c:pt>
                <c:pt idx="2">
                  <c:v>13.390626393037779</c:v>
                </c:pt>
                <c:pt idx="3">
                  <c:v>12.340876360186289</c:v>
                </c:pt>
                <c:pt idx="4">
                  <c:v>10.916157922515087</c:v>
                </c:pt>
                <c:pt idx="5">
                  <c:v>9.1597600964844865</c:v>
                </c:pt>
                <c:pt idx="6">
                  <c:v>7.1250497315655865</c:v>
                </c:pt>
                <c:pt idx="7">
                  <c:v>4.873849997972231</c:v>
                </c:pt>
                <c:pt idx="8">
                  <c:v>2.4745619353387922</c:v>
                </c:pt>
                <c:pt idx="9">
                  <c:v>8.6137698538284201E-5</c:v>
                </c:pt>
                <c:pt idx="10">
                  <c:v>-2.4743922771720057</c:v>
                </c:pt>
                <c:pt idx="11">
                  <c:v>-4.8736881119737063</c:v>
                </c:pt>
                <c:pt idx="12">
                  <c:v>-7.1249005365217135</c:v>
                </c:pt>
                <c:pt idx="13">
                  <c:v>-9.1596281255763738</c:v>
                </c:pt>
                <c:pt idx="14">
                  <c:v>-10.916047185581215</c:v>
                </c:pt>
                <c:pt idx="15">
                  <c:v>-12.340790221886525</c:v>
                </c:pt>
                <c:pt idx="16">
                  <c:v>-13.390567470620683</c:v>
                </c:pt>
                <c:pt idx="17">
                  <c:v>-14.033482226162048</c:v>
                </c:pt>
                <c:pt idx="18">
                  <c:v>-14.249999998958639</c:v>
                </c:pt>
                <c:pt idx="19">
                  <c:v>-14.033542056551664</c:v>
                </c:pt>
                <c:pt idx="20">
                  <c:v>-13.390685313497755</c:v>
                </c:pt>
                <c:pt idx="21">
                  <c:v>-12.340962496682357</c:v>
                </c:pt>
                <c:pt idx="22">
                  <c:v>-10.916268657853488</c:v>
                </c:pt>
                <c:pt idx="23">
                  <c:v>-9.1598920660538319</c:v>
                </c:pt>
                <c:pt idx="24">
                  <c:v>-7.1251989255680721</c:v>
                </c:pt>
                <c:pt idx="25">
                  <c:v>-4.8740118832583876</c:v>
                </c:pt>
                <c:pt idx="26">
                  <c:v>-2.4747315931438818</c:v>
                </c:pt>
                <c:pt idx="27">
                  <c:v>-2.5841309557694998E-4</c:v>
                </c:pt>
                <c:pt idx="28">
                  <c:v>2.4742226186435965</c:v>
                </c:pt>
                <c:pt idx="29">
                  <c:v>4.8735262252628875</c:v>
                </c:pt>
                <c:pt idx="30">
                  <c:v>7.1247513404365126</c:v>
                </c:pt>
                <c:pt idx="31">
                  <c:v>9.1594961533295418</c:v>
                </c:pt>
                <c:pt idx="32">
                  <c:v>10.915936447051907</c:v>
                </c:pt>
                <c:pt idx="33">
                  <c:v>12.340704081783088</c:v>
                </c:pt>
                <c:pt idx="34">
                  <c:v>13.390508546246478</c:v>
                </c:pt>
                <c:pt idx="35">
                  <c:v>14.033452307890624</c:v>
                </c:pt>
                <c:pt idx="36">
                  <c:v>14.249999995834553</c:v>
                </c:pt>
              </c:numCache>
            </c:numRef>
          </c:xVal>
          <c:yVal>
            <c:numRef>
              <c:f>photo!$O$3:$O$365</c:f>
              <c:numCache>
                <c:formatCode>0.00</c:formatCode>
                <c:ptCount val="363"/>
                <c:pt idx="0">
                  <c:v>0</c:v>
                </c:pt>
                <c:pt idx="1">
                  <c:v>2.474477106300605</c:v>
                </c:pt>
                <c:pt idx="2">
                  <c:v>4.8737690550620067</c:v>
                </c:pt>
                <c:pt idx="3">
                  <c:v>7.124975134173817</c:v>
                </c:pt>
                <c:pt idx="4">
                  <c:v>9.159694111197771</c:v>
                </c:pt>
                <c:pt idx="5">
                  <c:v>10.916102554247578</c:v>
                </c:pt>
                <c:pt idx="6">
                  <c:v>12.340833291261866</c:v>
                </c:pt>
                <c:pt idx="7">
                  <c:v>13.390596932073867</c:v>
                </c:pt>
                <c:pt idx="8">
                  <c:v>14.033497184528606</c:v>
                </c:pt>
                <c:pt idx="9">
                  <c:v>14.249999999739659</c:v>
                </c:pt>
                <c:pt idx="10">
                  <c:v>14.033527099723416</c:v>
                </c:pt>
                <c:pt idx="11">
                  <c:v>13.39065585351241</c:v>
                </c:pt>
                <c:pt idx="12">
                  <c:v>12.340919428659786</c:v>
                </c:pt>
                <c:pt idx="13">
                  <c:v>10.916213290383725</c:v>
                </c:pt>
                <c:pt idx="14">
                  <c:v>9.1598260814365062</c:v>
                </c:pt>
                <c:pt idx="15">
                  <c:v>7.1251243286970034</c:v>
                </c:pt>
                <c:pt idx="16">
                  <c:v>4.8739309407043532</c:v>
                </c:pt>
                <c:pt idx="17">
                  <c:v>2.4746467642865477</c:v>
                </c:pt>
                <c:pt idx="18">
                  <c:v>1.7227539706076448E-4</c:v>
                </c:pt>
                <c:pt idx="19">
                  <c:v>-2.4743074479530058</c:v>
                </c:pt>
                <c:pt idx="20">
                  <c:v>-4.873607168707335</c:v>
                </c:pt>
                <c:pt idx="21">
                  <c:v>-7.1248259386092805</c:v>
                </c:pt>
                <c:pt idx="22">
                  <c:v>-9.1595621396202986</c:v>
                </c:pt>
                <c:pt idx="23">
                  <c:v>-10.915991816515991</c:v>
                </c:pt>
                <c:pt idx="24">
                  <c:v>-12.340747152060267</c:v>
                </c:pt>
                <c:pt idx="25">
                  <c:v>-13.390538008678218</c:v>
                </c:pt>
                <c:pt idx="26">
                  <c:v>-14.03346726728272</c:v>
                </c:pt>
                <c:pt idx="27">
                  <c:v>-14.249999997656936</c:v>
                </c:pt>
                <c:pt idx="28">
                  <c:v>-14.033557012867139</c:v>
                </c:pt>
                <c:pt idx="29">
                  <c:v>-13.390714772993817</c:v>
                </c:pt>
                <c:pt idx="30">
                  <c:v>-12.341005564253997</c:v>
                </c:pt>
                <c:pt idx="31">
                  <c:v>-10.916324024924386</c:v>
                </c:pt>
                <c:pt idx="32">
                  <c:v>-9.1599580503364635</c:v>
                </c:pt>
                <c:pt idx="33">
                  <c:v>-7.1252735221787944</c:v>
                </c:pt>
                <c:pt idx="34">
                  <c:v>-4.8740928256343299</c:v>
                </c:pt>
                <c:pt idx="35">
                  <c:v>-2.4748164219107913</c:v>
                </c:pt>
                <c:pt idx="36">
                  <c:v>-3.4455079408369333E-4</c:v>
                </c:pt>
              </c:numCache>
            </c:numRef>
          </c:yVal>
          <c:smooth val="0"/>
          <c:extLst>
            <c:ext xmlns:c16="http://schemas.microsoft.com/office/drawing/2014/chart" uri="{C3380CC4-5D6E-409C-BE32-E72D297353CC}">
              <c16:uniqueId val="{00000006-6361-9E46-A890-B3B1B9B2C3EE}"/>
            </c:ext>
          </c:extLst>
        </c:ser>
        <c:ser>
          <c:idx val="1"/>
          <c:order val="4"/>
          <c:tx>
            <c:v>crop</c:v>
          </c:tx>
          <c:spPr>
            <a:ln w="19050">
              <a:solidFill>
                <a:schemeClr val="accent2"/>
              </a:solidFill>
            </a:ln>
          </c:spPr>
          <c:marker>
            <c:symbol val="none"/>
          </c:marker>
          <c:xVal>
            <c:numRef>
              <c:f>[0]!x_user4</c:f>
              <c:numCache>
                <c:formatCode>0.00</c:formatCode>
                <c:ptCount val="5"/>
                <c:pt idx="0">
                  <c:v>-6.4875000000000007</c:v>
                </c:pt>
                <c:pt idx="1">
                  <c:v>6.4875000000000007</c:v>
                </c:pt>
                <c:pt idx="2">
                  <c:v>6.4875000000000007</c:v>
                </c:pt>
                <c:pt idx="3">
                  <c:v>-6.4875000000000007</c:v>
                </c:pt>
                <c:pt idx="4">
                  <c:v>-6.4875000000000007</c:v>
                </c:pt>
              </c:numCache>
            </c:numRef>
          </c:xVal>
          <c:yVal>
            <c:numRef>
              <c:f>[0]!y_user4</c:f>
              <c:numCache>
                <c:formatCode>0.00</c:formatCode>
                <c:ptCount val="5"/>
                <c:pt idx="0">
                  <c:v>4.875</c:v>
                </c:pt>
                <c:pt idx="1">
                  <c:v>4.875</c:v>
                </c:pt>
                <c:pt idx="2">
                  <c:v>-4.875</c:v>
                </c:pt>
                <c:pt idx="3">
                  <c:v>-4.875</c:v>
                </c:pt>
                <c:pt idx="4">
                  <c:v>4.875</c:v>
                </c:pt>
              </c:numCache>
            </c:numRef>
          </c:yVal>
          <c:smooth val="0"/>
          <c:extLst>
            <c:ext xmlns:c16="http://schemas.microsoft.com/office/drawing/2014/chart" uri="{C3380CC4-5D6E-409C-BE32-E72D297353CC}">
              <c16:uniqueId val="{00000000-6B88-504F-9548-A7FC99C22555}"/>
            </c:ext>
          </c:extLst>
        </c:ser>
        <c:dLbls>
          <c:showLegendKey val="0"/>
          <c:showVal val="0"/>
          <c:showCatName val="0"/>
          <c:showSerName val="0"/>
          <c:showPercent val="0"/>
          <c:showBubbleSize val="0"/>
        </c:dLbls>
        <c:axId val="-2130524104"/>
        <c:axId val="-2130520392"/>
      </c:scatterChart>
      <c:valAx>
        <c:axId val="-2130524104"/>
        <c:scaling>
          <c:orientation val="minMax"/>
        </c:scaling>
        <c:delete val="0"/>
        <c:axPos val="b"/>
        <c:numFmt formatCode="0" sourceLinked="0"/>
        <c:majorTickMark val="cross"/>
        <c:minorTickMark val="cross"/>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2130520392"/>
        <c:crosses val="autoZero"/>
        <c:crossBetween val="midCat"/>
      </c:valAx>
      <c:valAx>
        <c:axId val="-2130520392"/>
        <c:scaling>
          <c:orientation val="minMax"/>
        </c:scaling>
        <c:delete val="0"/>
        <c:axPos val="l"/>
        <c:numFmt formatCode="0" sourceLinked="0"/>
        <c:majorTickMark val="cross"/>
        <c:minorTickMark val="cross"/>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213052410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photo!$B$14</c:f>
          <c:strCache>
            <c:ptCount val="1"/>
            <c:pt idx="0">
              <c:v>FX</c:v>
            </c:pt>
          </c:strCache>
        </c:strRef>
      </c:tx>
      <c:layout>
        <c:manualLayout>
          <c:xMode val="edge"/>
          <c:yMode val="edge"/>
          <c:x val="3.0137795275590401E-3"/>
          <c:y val="1.38888888888889E-2"/>
        </c:manualLayout>
      </c:layout>
      <c:overlay val="0"/>
      <c:txPr>
        <a:bodyPr/>
        <a:lstStyle/>
        <a:p>
          <a:pPr>
            <a:defRPr sz="1400" b="0"/>
          </a:pPr>
          <a:endParaRPr lang="en-US"/>
        </a:p>
      </c:txPr>
    </c:title>
    <c:autoTitleDeleted val="0"/>
    <c:plotArea>
      <c:layout>
        <c:manualLayout>
          <c:layoutTarget val="inner"/>
          <c:xMode val="edge"/>
          <c:yMode val="edge"/>
          <c:x val="3.00241740531829E-2"/>
          <c:y val="9.2703862660944193E-3"/>
          <c:w val="0.94553131379410904"/>
          <c:h val="0.981459227467811"/>
        </c:manualLayout>
      </c:layout>
      <c:scatterChart>
        <c:scatterStyle val="lineMarker"/>
        <c:varyColors val="0"/>
        <c:ser>
          <c:idx val="4"/>
          <c:order val="0"/>
          <c:tx>
            <c:v>range</c:v>
          </c:tx>
          <c:spPr>
            <a:ln>
              <a:noFill/>
            </a:ln>
          </c:spPr>
          <c:marker>
            <c:symbol val="none"/>
          </c:marker>
          <c:xVal>
            <c:numRef>
              <c:f>photo!$P$18:$P$19</c:f>
              <c:numCache>
                <c:formatCode>0.00</c:formatCode>
                <c:ptCount val="2"/>
                <c:pt idx="0">
                  <c:v>-18</c:v>
                </c:pt>
                <c:pt idx="1">
                  <c:v>18</c:v>
                </c:pt>
              </c:numCache>
            </c:numRef>
          </c:xVal>
          <c:yVal>
            <c:numRef>
              <c:f>photo!$Q$18:$Q$19</c:f>
              <c:numCache>
                <c:formatCode>0.00</c:formatCode>
                <c:ptCount val="2"/>
                <c:pt idx="0">
                  <c:v>18</c:v>
                </c:pt>
                <c:pt idx="1">
                  <c:v>-18</c:v>
                </c:pt>
              </c:numCache>
            </c:numRef>
          </c:yVal>
          <c:smooth val="0"/>
          <c:extLst>
            <c:ext xmlns:c16="http://schemas.microsoft.com/office/drawing/2014/chart" uri="{C3380CC4-5D6E-409C-BE32-E72D297353CC}">
              <c16:uniqueId val="{00000000-9D48-A749-8A37-5FE889AA2218}"/>
            </c:ext>
          </c:extLst>
        </c:ser>
        <c:ser>
          <c:idx val="6"/>
          <c:order val="1"/>
          <c:tx>
            <c:v>sensor</c:v>
          </c:tx>
          <c:spPr>
            <a:ln w="19050">
              <a:solidFill>
                <a:srgbClr val="E10002"/>
              </a:solidFill>
            </a:ln>
          </c:spPr>
          <c:marker>
            <c:symbol val="none"/>
          </c:marker>
          <c:xVal>
            <c:numRef>
              <c:f>photo!$P$4:$P$8</c:f>
              <c:numCache>
                <c:formatCode>0.00</c:formatCode>
                <c:ptCount val="5"/>
                <c:pt idx="0">
                  <c:v>-18</c:v>
                </c:pt>
                <c:pt idx="1">
                  <c:v>18</c:v>
                </c:pt>
                <c:pt idx="2">
                  <c:v>18</c:v>
                </c:pt>
                <c:pt idx="3">
                  <c:v>-18</c:v>
                </c:pt>
                <c:pt idx="4">
                  <c:v>-18</c:v>
                </c:pt>
              </c:numCache>
            </c:numRef>
          </c:xVal>
          <c:yVal>
            <c:numRef>
              <c:f>photo!$Q$4:$Q$8</c:f>
              <c:numCache>
                <c:formatCode>0.00</c:formatCode>
                <c:ptCount val="5"/>
                <c:pt idx="0">
                  <c:v>12</c:v>
                </c:pt>
                <c:pt idx="1">
                  <c:v>12</c:v>
                </c:pt>
                <c:pt idx="2">
                  <c:v>-12</c:v>
                </c:pt>
                <c:pt idx="3">
                  <c:v>-12</c:v>
                </c:pt>
                <c:pt idx="4">
                  <c:v>12</c:v>
                </c:pt>
              </c:numCache>
            </c:numRef>
          </c:yVal>
          <c:smooth val="0"/>
          <c:extLst>
            <c:ext xmlns:c16="http://schemas.microsoft.com/office/drawing/2014/chart" uri="{C3380CC4-5D6E-409C-BE32-E72D297353CC}">
              <c16:uniqueId val="{00000001-9D48-A749-8A37-5FE889AA2218}"/>
            </c:ext>
          </c:extLst>
        </c:ser>
        <c:ser>
          <c:idx val="0"/>
          <c:order val="2"/>
          <c:tx>
            <c:v>eye fov</c:v>
          </c:tx>
          <c:spPr>
            <a:ln w="19050" cap="rnd">
              <a:solidFill>
                <a:schemeClr val="tx1">
                  <a:lumMod val="75000"/>
                  <a:lumOff val="25000"/>
                </a:schemeClr>
              </a:solidFill>
              <a:round/>
            </a:ln>
            <a:effectLst/>
          </c:spPr>
          <c:marker>
            <c:symbol val="none"/>
          </c:marker>
          <c:xVal>
            <c:numRef>
              <c:f>photo!$L$3:$L$365</c:f>
              <c:numCache>
                <c:formatCode>0.00</c:formatCode>
                <c:ptCount val="363"/>
                <c:pt idx="0">
                  <c:v>11</c:v>
                </c:pt>
                <c:pt idx="1">
                  <c:v>10.83288656604957</c:v>
                </c:pt>
                <c:pt idx="2">
                  <c:v>10.336623882344952</c:v>
                </c:pt>
                <c:pt idx="3">
                  <c:v>9.5262905236525732</c:v>
                </c:pt>
                <c:pt idx="4">
                  <c:v>8.4265078700116458</c:v>
                </c:pt>
                <c:pt idx="5">
                  <c:v>7.0706920043038135</c:v>
                </c:pt>
                <c:pt idx="6">
                  <c:v>5.5000383892786981</c:v>
                </c:pt>
                <c:pt idx="7">
                  <c:v>3.7622701738733006</c:v>
                </c:pt>
                <c:pt idx="8">
                  <c:v>1.9101881606124012</c:v>
                </c:pt>
                <c:pt idx="9">
                  <c:v>6.6492258520780791E-5</c:v>
                </c:pt>
                <c:pt idx="10">
                  <c:v>-1.910057196413478</c:v>
                </c:pt>
                <c:pt idx="11">
                  <c:v>-3.7621452092428611</c:v>
                </c:pt>
                <c:pt idx="12">
                  <c:v>-5.4999232211746563</c:v>
                </c:pt>
                <c:pt idx="13">
                  <c:v>-7.0705901320238667</c:v>
                </c:pt>
                <c:pt idx="14">
                  <c:v>-8.4264223888697103</c:v>
                </c:pt>
                <c:pt idx="15">
                  <c:v>-9.5262240309299493</c:v>
                </c:pt>
                <c:pt idx="16">
                  <c:v>-10.336578398373859</c:v>
                </c:pt>
                <c:pt idx="17">
                  <c:v>-10.832863472826844</c:v>
                </c:pt>
                <c:pt idx="18">
                  <c:v>-10.999999999196142</c:v>
                </c:pt>
                <c:pt idx="19">
                  <c:v>-10.832909657689004</c:v>
                </c:pt>
                <c:pt idx="20">
                  <c:v>-10.336669364805285</c:v>
                </c:pt>
                <c:pt idx="21">
                  <c:v>-9.5263570149828709</c:v>
                </c:pt>
                <c:pt idx="22">
                  <c:v>-8.4265933499219905</c:v>
                </c:pt>
                <c:pt idx="23">
                  <c:v>-7.0707938755503266</c:v>
                </c:pt>
                <c:pt idx="24">
                  <c:v>-5.5001535565788631</c:v>
                </c:pt>
                <c:pt idx="25">
                  <c:v>-3.7623951379538432</c:v>
                </c:pt>
                <c:pt idx="26">
                  <c:v>-1.9103191245321194</c:v>
                </c:pt>
                <c:pt idx="27">
                  <c:v>-1.9947677553308418E-4</c:v>
                </c:pt>
                <c:pt idx="28">
                  <c:v>1.909926231935408</c:v>
                </c:pt>
                <c:pt idx="29">
                  <c:v>3.7620202440625801</c:v>
                </c:pt>
                <c:pt idx="30">
                  <c:v>5.4998080522667818</c:v>
                </c:pt>
                <c:pt idx="31">
                  <c:v>7.0704882587105233</c:v>
                </c:pt>
                <c:pt idx="32">
                  <c:v>8.4263369064962088</c:v>
                </c:pt>
                <c:pt idx="33">
                  <c:v>9.5261575368150151</c:v>
                </c:pt>
                <c:pt idx="34">
                  <c:v>10.336532912892018</c:v>
                </c:pt>
                <c:pt idx="35">
                  <c:v>10.832840378020832</c:v>
                </c:pt>
                <c:pt idx="36">
                  <c:v>10.999999996784567</c:v>
                </c:pt>
              </c:numCache>
            </c:numRef>
          </c:xVal>
          <c:yVal>
            <c:numRef>
              <c:f>photo!$M$3:$M$365</c:f>
              <c:numCache>
                <c:formatCode>0.00</c:formatCode>
                <c:ptCount val="363"/>
                <c:pt idx="0">
                  <c:v>0</c:v>
                </c:pt>
                <c:pt idx="1">
                  <c:v>1.9101226785478354</c:v>
                </c:pt>
                <c:pt idx="2">
                  <c:v>3.7622076916268119</c:v>
                </c:pt>
                <c:pt idx="3">
                  <c:v>5.4999808053271568</c:v>
                </c:pt>
                <c:pt idx="4">
                  <c:v>7.0706410682930159</c:v>
                </c:pt>
                <c:pt idx="5">
                  <c:v>8.4264651295946216</c:v>
                </c:pt>
                <c:pt idx="6">
                  <c:v>9.5262572774652998</c:v>
                </c:pt>
                <c:pt idx="7">
                  <c:v>10.336601140548249</c:v>
                </c:pt>
                <c:pt idx="8">
                  <c:v>10.832875019636118</c:v>
                </c:pt>
                <c:pt idx="9">
                  <c:v>10.999999999799035</c:v>
                </c:pt>
                <c:pt idx="10">
                  <c:v>10.832898112067198</c:v>
                </c:pt>
                <c:pt idx="11">
                  <c:v>10.336646623763965</c:v>
                </c:pt>
                <c:pt idx="12">
                  <c:v>9.526323769491766</c:v>
                </c:pt>
                <c:pt idx="13">
                  <c:v>8.4265506101207706</c:v>
                </c:pt>
                <c:pt idx="14">
                  <c:v>7.0707429400562498</c:v>
                </c:pt>
                <c:pt idx="15">
                  <c:v>5.500095973029266</c:v>
                </c:pt>
                <c:pt idx="16">
                  <c:v>3.7623326559823078</c:v>
                </c:pt>
                <c:pt idx="17">
                  <c:v>1.9102536426071597</c:v>
                </c:pt>
                <c:pt idx="18">
                  <c:v>1.3298451702936203E-4</c:v>
                </c:pt>
                <c:pt idx="19">
                  <c:v>-1.9099917142093377</c:v>
                </c:pt>
                <c:pt idx="20">
                  <c:v>-3.7620827267214518</c:v>
                </c:pt>
                <c:pt idx="21">
                  <c:v>-5.4998656368211991</c:v>
                </c:pt>
                <c:pt idx="22">
                  <c:v>-7.0705391954963712</c:v>
                </c:pt>
                <c:pt idx="23">
                  <c:v>-8.4263796478369049</c:v>
                </c:pt>
                <c:pt idx="24">
                  <c:v>-9.5261907840465216</c:v>
                </c:pt>
                <c:pt idx="25">
                  <c:v>-10.336555655821783</c:v>
                </c:pt>
                <c:pt idx="26">
                  <c:v>-10.83285192562175</c:v>
                </c:pt>
                <c:pt idx="27">
                  <c:v>-10.999999998191319</c:v>
                </c:pt>
                <c:pt idx="28">
                  <c:v>-10.832921202914983</c:v>
                </c:pt>
                <c:pt idx="29">
                  <c:v>-10.336692105468911</c:v>
                </c:pt>
                <c:pt idx="30">
                  <c:v>-9.5263902601258934</c:v>
                </c:pt>
                <c:pt idx="31">
                  <c:v>-8.4266360894153145</c:v>
                </c:pt>
                <c:pt idx="32">
                  <c:v>-7.070844810786042</c:v>
                </c:pt>
                <c:pt idx="33">
                  <c:v>-5.5002111399274902</c:v>
                </c:pt>
                <c:pt idx="34">
                  <c:v>-3.7624576197879041</c:v>
                </c:pt>
                <c:pt idx="35">
                  <c:v>-1.9103846063872776</c:v>
                </c:pt>
                <c:pt idx="36">
                  <c:v>-2.6596903402951766E-4</c:v>
                </c:pt>
              </c:numCache>
            </c:numRef>
          </c:yVal>
          <c:smooth val="0"/>
          <c:extLst>
            <c:ext xmlns:c16="http://schemas.microsoft.com/office/drawing/2014/chart" uri="{C3380CC4-5D6E-409C-BE32-E72D297353CC}">
              <c16:uniqueId val="{00000005-9D48-A749-8A37-5FE889AA2218}"/>
            </c:ext>
          </c:extLst>
        </c:ser>
        <c:ser>
          <c:idx val="5"/>
          <c:order val="3"/>
          <c:tx>
            <c:v>vignetting</c:v>
          </c:tx>
          <c:spPr>
            <a:ln w="19050">
              <a:solidFill>
                <a:schemeClr val="bg1">
                  <a:lumMod val="50000"/>
                </a:schemeClr>
              </a:solidFill>
            </a:ln>
          </c:spPr>
          <c:marker>
            <c:symbol val="none"/>
          </c:marker>
          <c:xVal>
            <c:numRef>
              <c:f>photo!$N$3:$N$365</c:f>
              <c:numCache>
                <c:formatCode>0.00</c:formatCode>
                <c:ptCount val="363"/>
                <c:pt idx="0">
                  <c:v>14.25</c:v>
                </c:pt>
                <c:pt idx="1">
                  <c:v>14.033512142382397</c:v>
                </c:pt>
                <c:pt idx="2">
                  <c:v>13.390626393037779</c:v>
                </c:pt>
                <c:pt idx="3">
                  <c:v>12.340876360186289</c:v>
                </c:pt>
                <c:pt idx="4">
                  <c:v>10.916157922515087</c:v>
                </c:pt>
                <c:pt idx="5">
                  <c:v>9.1597600964844865</c:v>
                </c:pt>
                <c:pt idx="6">
                  <c:v>7.1250497315655865</c:v>
                </c:pt>
                <c:pt idx="7">
                  <c:v>4.873849997972231</c:v>
                </c:pt>
                <c:pt idx="8">
                  <c:v>2.4745619353387922</c:v>
                </c:pt>
                <c:pt idx="9">
                  <c:v>8.6137698538284201E-5</c:v>
                </c:pt>
                <c:pt idx="10">
                  <c:v>-2.4743922771720057</c:v>
                </c:pt>
                <c:pt idx="11">
                  <c:v>-4.8736881119737063</c:v>
                </c:pt>
                <c:pt idx="12">
                  <c:v>-7.1249005365217135</c:v>
                </c:pt>
                <c:pt idx="13">
                  <c:v>-9.1596281255763738</c:v>
                </c:pt>
                <c:pt idx="14">
                  <c:v>-10.916047185581215</c:v>
                </c:pt>
                <c:pt idx="15">
                  <c:v>-12.340790221886525</c:v>
                </c:pt>
                <c:pt idx="16">
                  <c:v>-13.390567470620683</c:v>
                </c:pt>
                <c:pt idx="17">
                  <c:v>-14.033482226162048</c:v>
                </c:pt>
                <c:pt idx="18">
                  <c:v>-14.249999998958639</c:v>
                </c:pt>
                <c:pt idx="19">
                  <c:v>-14.033542056551664</c:v>
                </c:pt>
                <c:pt idx="20">
                  <c:v>-13.390685313497755</c:v>
                </c:pt>
                <c:pt idx="21">
                  <c:v>-12.340962496682357</c:v>
                </c:pt>
                <c:pt idx="22">
                  <c:v>-10.916268657853488</c:v>
                </c:pt>
                <c:pt idx="23">
                  <c:v>-9.1598920660538319</c:v>
                </c:pt>
                <c:pt idx="24">
                  <c:v>-7.1251989255680721</c:v>
                </c:pt>
                <c:pt idx="25">
                  <c:v>-4.8740118832583876</c:v>
                </c:pt>
                <c:pt idx="26">
                  <c:v>-2.4747315931438818</c:v>
                </c:pt>
                <c:pt idx="27">
                  <c:v>-2.5841309557694998E-4</c:v>
                </c:pt>
                <c:pt idx="28">
                  <c:v>2.4742226186435965</c:v>
                </c:pt>
                <c:pt idx="29">
                  <c:v>4.8735262252628875</c:v>
                </c:pt>
                <c:pt idx="30">
                  <c:v>7.1247513404365126</c:v>
                </c:pt>
                <c:pt idx="31">
                  <c:v>9.1594961533295418</c:v>
                </c:pt>
                <c:pt idx="32">
                  <c:v>10.915936447051907</c:v>
                </c:pt>
                <c:pt idx="33">
                  <c:v>12.340704081783088</c:v>
                </c:pt>
                <c:pt idx="34">
                  <c:v>13.390508546246478</c:v>
                </c:pt>
                <c:pt idx="35">
                  <c:v>14.033452307890624</c:v>
                </c:pt>
                <c:pt idx="36">
                  <c:v>14.249999995834553</c:v>
                </c:pt>
              </c:numCache>
            </c:numRef>
          </c:xVal>
          <c:yVal>
            <c:numRef>
              <c:f>photo!$O$3:$O$365</c:f>
              <c:numCache>
                <c:formatCode>0.00</c:formatCode>
                <c:ptCount val="363"/>
                <c:pt idx="0">
                  <c:v>0</c:v>
                </c:pt>
                <c:pt idx="1">
                  <c:v>2.474477106300605</c:v>
                </c:pt>
                <c:pt idx="2">
                  <c:v>4.8737690550620067</c:v>
                </c:pt>
                <c:pt idx="3">
                  <c:v>7.124975134173817</c:v>
                </c:pt>
                <c:pt idx="4">
                  <c:v>9.159694111197771</c:v>
                </c:pt>
                <c:pt idx="5">
                  <c:v>10.916102554247578</c:v>
                </c:pt>
                <c:pt idx="6">
                  <c:v>12.340833291261866</c:v>
                </c:pt>
                <c:pt idx="7">
                  <c:v>13.390596932073867</c:v>
                </c:pt>
                <c:pt idx="8">
                  <c:v>14.033497184528606</c:v>
                </c:pt>
                <c:pt idx="9">
                  <c:v>14.249999999739659</c:v>
                </c:pt>
                <c:pt idx="10">
                  <c:v>14.033527099723416</c:v>
                </c:pt>
                <c:pt idx="11">
                  <c:v>13.39065585351241</c:v>
                </c:pt>
                <c:pt idx="12">
                  <c:v>12.340919428659786</c:v>
                </c:pt>
                <c:pt idx="13">
                  <c:v>10.916213290383725</c:v>
                </c:pt>
                <c:pt idx="14">
                  <c:v>9.1598260814365062</c:v>
                </c:pt>
                <c:pt idx="15">
                  <c:v>7.1251243286970034</c:v>
                </c:pt>
                <c:pt idx="16">
                  <c:v>4.8739309407043532</c:v>
                </c:pt>
                <c:pt idx="17">
                  <c:v>2.4746467642865477</c:v>
                </c:pt>
                <c:pt idx="18">
                  <c:v>1.7227539706076448E-4</c:v>
                </c:pt>
                <c:pt idx="19">
                  <c:v>-2.4743074479530058</c:v>
                </c:pt>
                <c:pt idx="20">
                  <c:v>-4.873607168707335</c:v>
                </c:pt>
                <c:pt idx="21">
                  <c:v>-7.1248259386092805</c:v>
                </c:pt>
                <c:pt idx="22">
                  <c:v>-9.1595621396202986</c:v>
                </c:pt>
                <c:pt idx="23">
                  <c:v>-10.915991816515991</c:v>
                </c:pt>
                <c:pt idx="24">
                  <c:v>-12.340747152060267</c:v>
                </c:pt>
                <c:pt idx="25">
                  <c:v>-13.390538008678218</c:v>
                </c:pt>
                <c:pt idx="26">
                  <c:v>-14.03346726728272</c:v>
                </c:pt>
                <c:pt idx="27">
                  <c:v>-14.249999997656936</c:v>
                </c:pt>
                <c:pt idx="28">
                  <c:v>-14.033557012867139</c:v>
                </c:pt>
                <c:pt idx="29">
                  <c:v>-13.390714772993817</c:v>
                </c:pt>
                <c:pt idx="30">
                  <c:v>-12.341005564253997</c:v>
                </c:pt>
                <c:pt idx="31">
                  <c:v>-10.916324024924386</c:v>
                </c:pt>
                <c:pt idx="32">
                  <c:v>-9.1599580503364635</c:v>
                </c:pt>
                <c:pt idx="33">
                  <c:v>-7.1252735221787944</c:v>
                </c:pt>
                <c:pt idx="34">
                  <c:v>-4.8740928256343299</c:v>
                </c:pt>
                <c:pt idx="35">
                  <c:v>-2.4748164219107913</c:v>
                </c:pt>
                <c:pt idx="36">
                  <c:v>-3.4455079408369333E-4</c:v>
                </c:pt>
              </c:numCache>
            </c:numRef>
          </c:yVal>
          <c:smooth val="0"/>
          <c:extLst>
            <c:ext xmlns:c16="http://schemas.microsoft.com/office/drawing/2014/chart" uri="{C3380CC4-5D6E-409C-BE32-E72D297353CC}">
              <c16:uniqueId val="{00000006-9D48-A749-8A37-5FE889AA2218}"/>
            </c:ext>
          </c:extLst>
        </c:ser>
        <c:ser>
          <c:idx val="1"/>
          <c:order val="4"/>
          <c:tx>
            <c:v>crop</c:v>
          </c:tx>
          <c:spPr>
            <a:ln w="19050">
              <a:solidFill>
                <a:schemeClr val="accent2"/>
              </a:solidFill>
            </a:ln>
          </c:spPr>
          <c:marker>
            <c:symbol val="none"/>
          </c:marker>
          <c:xVal>
            <c:numRef>
              <c:f>[0]!x_user1</c:f>
              <c:numCache>
                <c:formatCode>0.00</c:formatCode>
                <c:ptCount val="5"/>
                <c:pt idx="0">
                  <c:v>-8.9285714285714288</c:v>
                </c:pt>
                <c:pt idx="1">
                  <c:v>8.9285714285714288</c:v>
                </c:pt>
                <c:pt idx="2">
                  <c:v>8.9285714285714288</c:v>
                </c:pt>
                <c:pt idx="3">
                  <c:v>-8.9285714285714288</c:v>
                </c:pt>
                <c:pt idx="4">
                  <c:v>-8.9285714285714288</c:v>
                </c:pt>
              </c:numCache>
            </c:numRef>
          </c:xVal>
          <c:yVal>
            <c:numRef>
              <c:f>[0]!y_user1</c:f>
              <c:numCache>
                <c:formatCode>0.00</c:formatCode>
                <c:ptCount val="5"/>
                <c:pt idx="0">
                  <c:v>6.7097415506958251</c:v>
                </c:pt>
                <c:pt idx="1">
                  <c:v>6.7097415506958251</c:v>
                </c:pt>
                <c:pt idx="2">
                  <c:v>-6.7097415506958251</c:v>
                </c:pt>
                <c:pt idx="3">
                  <c:v>-6.7097415506958251</c:v>
                </c:pt>
                <c:pt idx="4">
                  <c:v>6.7097415506958251</c:v>
                </c:pt>
              </c:numCache>
            </c:numRef>
          </c:yVal>
          <c:smooth val="0"/>
          <c:extLst>
            <c:ext xmlns:c16="http://schemas.microsoft.com/office/drawing/2014/chart" uri="{C3380CC4-5D6E-409C-BE32-E72D297353CC}">
              <c16:uniqueId val="{00000000-3484-B34F-A61F-389E7985F42F}"/>
            </c:ext>
          </c:extLst>
        </c:ser>
        <c:dLbls>
          <c:showLegendKey val="0"/>
          <c:showVal val="0"/>
          <c:showCatName val="0"/>
          <c:showSerName val="0"/>
          <c:showPercent val="0"/>
          <c:showBubbleSize val="0"/>
        </c:dLbls>
        <c:axId val="-2130470296"/>
        <c:axId val="-2130466584"/>
      </c:scatterChart>
      <c:valAx>
        <c:axId val="-2130470296"/>
        <c:scaling>
          <c:orientation val="minMax"/>
        </c:scaling>
        <c:delete val="0"/>
        <c:axPos val="b"/>
        <c:numFmt formatCode="0" sourceLinked="0"/>
        <c:majorTickMark val="cross"/>
        <c:minorTickMark val="cross"/>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2130466584"/>
        <c:crosses val="autoZero"/>
        <c:crossBetween val="midCat"/>
      </c:valAx>
      <c:valAx>
        <c:axId val="-2130466584"/>
        <c:scaling>
          <c:orientation val="minMax"/>
        </c:scaling>
        <c:delete val="0"/>
        <c:axPos val="l"/>
        <c:numFmt formatCode="0" sourceLinked="0"/>
        <c:majorTickMark val="cross"/>
        <c:minorTickMark val="cross"/>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213047029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trlProps/ctrlProp1.xml><?xml version="1.0" encoding="utf-8"?>
<formControlPr xmlns="http://schemas.microsoft.com/office/spreadsheetml/2009/9/main" objectType="CheckBox" checked="Checked" fmlaLink="Y3" lockText="1"/>
</file>

<file path=xl/ctrlProps/ctrlProp2.xml><?xml version="1.0" encoding="utf-8"?>
<formControlPr xmlns="http://schemas.microsoft.com/office/spreadsheetml/2009/9/main" objectType="CheckBox" fmlaLink="$Y$10" lockText="1"/>
</file>

<file path=xl/ctrlProps/ctrlProp3.xml><?xml version="1.0" encoding="utf-8"?>
<formControlPr xmlns="http://schemas.microsoft.com/office/spreadsheetml/2009/9/main" objectType="CheckBox" fmlaLink="$Y$17" lockText="1"/>
</file>

<file path=xl/ctrlProps/ctrlProp4.xml><?xml version="1.0" encoding="utf-8"?>
<formControlPr xmlns="http://schemas.microsoft.com/office/spreadsheetml/2009/9/main" objectType="CheckBox" checked="Checked" fmlaLink="$Y$24" lockText="1"/>
</file>

<file path=xl/ctrlProps/ctrlProp5.xml><?xml version="1.0" encoding="utf-8"?>
<formControlPr xmlns="http://schemas.microsoft.com/office/spreadsheetml/2009/9/main" objectType="CheckBox" fmlaLink="$Y$31"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9</xdr:col>
      <xdr:colOff>25400</xdr:colOff>
      <xdr:row>0</xdr:row>
      <xdr:rowOff>25400</xdr:rowOff>
    </xdr:from>
    <xdr:to>
      <xdr:col>9</xdr:col>
      <xdr:colOff>4597400</xdr:colOff>
      <xdr:row>22</xdr:row>
      <xdr:rowOff>76200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38100</xdr:colOff>
      <xdr:row>23</xdr:row>
      <xdr:rowOff>25400</xdr:rowOff>
    </xdr:from>
    <xdr:to>
      <xdr:col>8</xdr:col>
      <xdr:colOff>4610100</xdr:colOff>
      <xdr:row>45</xdr:row>
      <xdr:rowOff>114300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9</xdr:col>
      <xdr:colOff>25400</xdr:colOff>
      <xdr:row>23</xdr:row>
      <xdr:rowOff>25400</xdr:rowOff>
    </xdr:from>
    <xdr:to>
      <xdr:col>9</xdr:col>
      <xdr:colOff>4597400</xdr:colOff>
      <xdr:row>45</xdr:row>
      <xdr:rowOff>114300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38100</xdr:colOff>
      <xdr:row>0</xdr:row>
      <xdr:rowOff>25400</xdr:rowOff>
    </xdr:from>
    <xdr:to>
      <xdr:col>8</xdr:col>
      <xdr:colOff>4610100</xdr:colOff>
      <xdr:row>22</xdr:row>
      <xdr:rowOff>76200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5</xdr:col>
          <xdr:colOff>22860</xdr:colOff>
          <xdr:row>33</xdr:row>
          <xdr:rowOff>114300</xdr:rowOff>
        </xdr:from>
        <xdr:to>
          <xdr:col>6</xdr:col>
          <xdr:colOff>723900</xdr:colOff>
          <xdr:row>35</xdr:row>
          <xdr:rowOff>91440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200" b="0" i="0" u="none" strike="noStrike" baseline="0">
                  <a:solidFill>
                    <a:srgbClr val="000000"/>
                  </a:solidFill>
                  <a:latin typeface="Calibri"/>
                  <a:cs typeface="Calibri"/>
                </a:rPr>
                <a:t>sensor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35</xdr:row>
          <xdr:rowOff>190500</xdr:rowOff>
        </xdr:from>
        <xdr:to>
          <xdr:col>6</xdr:col>
          <xdr:colOff>701040</xdr:colOff>
          <xdr:row>37</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200" b="0" i="0" u="none" strike="noStrike" baseline="0">
                  <a:solidFill>
                    <a:srgbClr val="000000"/>
                  </a:solidFill>
                  <a:latin typeface="Calibri"/>
                  <a:cs typeface="Calibri"/>
                </a:rPr>
                <a:t>16:9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36</xdr:row>
          <xdr:rowOff>190500</xdr:rowOff>
        </xdr:from>
        <xdr:to>
          <xdr:col>6</xdr:col>
          <xdr:colOff>701040</xdr:colOff>
          <xdr:row>38</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200" b="0" i="0" u="none" strike="noStrike" baseline="0">
                  <a:solidFill>
                    <a:srgbClr val="000000"/>
                  </a:solidFill>
                  <a:latin typeface="Calibri"/>
                  <a:cs typeface="Calibri"/>
                </a:rPr>
                <a:t>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37</xdr:row>
          <xdr:rowOff>190500</xdr:rowOff>
        </xdr:from>
        <xdr:to>
          <xdr:col>6</xdr:col>
          <xdr:colOff>685800</xdr:colOff>
          <xdr:row>39</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200" b="0" i="0" u="none" strike="noStrike" baseline="0">
                  <a:solidFill>
                    <a:srgbClr val="000000"/>
                  </a:solidFill>
                  <a:latin typeface="Calibri"/>
                  <a:cs typeface="Calibri"/>
                </a:rPr>
                <a:t>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38</xdr:row>
          <xdr:rowOff>190500</xdr:rowOff>
        </xdr:from>
        <xdr:to>
          <xdr:col>6</xdr:col>
          <xdr:colOff>662940</xdr:colOff>
          <xdr:row>40</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200" b="0" i="0" u="none" strike="noStrike" baseline="0">
                  <a:solidFill>
                    <a:srgbClr val="000000"/>
                  </a:solidFill>
                  <a:latin typeface="Calibri"/>
                  <a:cs typeface="Calibri"/>
                </a:rPr>
                <a:t>custom</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8</xdr:col>
      <xdr:colOff>4572000</xdr:colOff>
      <xdr:row>22</xdr:row>
      <xdr:rowOff>38100</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23</xdr:row>
      <xdr:rowOff>0</xdr:rowOff>
    </xdr:from>
    <xdr:to>
      <xdr:col>7</xdr:col>
      <xdr:colOff>4572000</xdr:colOff>
      <xdr:row>45</xdr:row>
      <xdr:rowOff>50800</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0</xdr:colOff>
      <xdr:row>23</xdr:row>
      <xdr:rowOff>0</xdr:rowOff>
    </xdr:from>
    <xdr:to>
      <xdr:col>8</xdr:col>
      <xdr:colOff>4572000</xdr:colOff>
      <xdr:row>45</xdr:row>
      <xdr:rowOff>50800</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0</xdr:row>
      <xdr:rowOff>0</xdr:rowOff>
    </xdr:from>
    <xdr:to>
      <xdr:col>7</xdr:col>
      <xdr:colOff>4572000</xdr:colOff>
      <xdr:row>22</xdr:row>
      <xdr:rowOff>38100</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FE215-F20C-FD40-AFB6-4377D4020296}">
  <sheetPr>
    <pageSetUpPr fitToPage="1"/>
  </sheetPr>
  <dimension ref="A1:Z473"/>
  <sheetViews>
    <sheetView tabSelected="1" workbookViewId="0">
      <selection activeCell="M50" sqref="M50"/>
    </sheetView>
  </sheetViews>
  <sheetFormatPr defaultColWidth="11.19921875" defaultRowHeight="15.6" x14ac:dyDescent="0.3"/>
  <cols>
    <col min="1" max="1" width="17.5" customWidth="1"/>
    <col min="2" max="5" width="8.796875" customWidth="1"/>
    <col min="6" max="6" width="0.796875" customWidth="1"/>
    <col min="7" max="7" width="9.796875" customWidth="1"/>
    <col min="8" max="8" width="10" customWidth="1"/>
    <col min="9" max="10" width="60.796875" customWidth="1"/>
    <col min="11" max="11" width="7.796875" customWidth="1"/>
    <col min="12" max="12" width="8.69921875" customWidth="1"/>
    <col min="13" max="24" width="8.69921875" style="1" customWidth="1"/>
  </cols>
  <sheetData>
    <row r="1" spans="1:26" x14ac:dyDescent="0.3">
      <c r="A1" s="3" t="s">
        <v>106</v>
      </c>
      <c r="L1" s="3" t="s">
        <v>37</v>
      </c>
    </row>
    <row r="2" spans="1:26" ht="16.05" customHeight="1" x14ac:dyDescent="0.3">
      <c r="A2" s="39" t="s">
        <v>107</v>
      </c>
      <c r="B2" s="39"/>
      <c r="C2" s="39"/>
      <c r="D2" s="39"/>
      <c r="E2" s="39"/>
      <c r="F2" s="39"/>
      <c r="G2" s="39"/>
      <c r="H2" s="39"/>
      <c r="L2" s="10" t="s">
        <v>21</v>
      </c>
      <c r="M2" s="9" t="s">
        <v>48</v>
      </c>
      <c r="N2" s="9" t="s">
        <v>49</v>
      </c>
      <c r="O2" s="9" t="s">
        <v>50</v>
      </c>
      <c r="P2" s="9" t="s">
        <v>51</v>
      </c>
      <c r="Q2" s="38" t="s">
        <v>53</v>
      </c>
      <c r="R2" s="38"/>
      <c r="S2" s="38" t="s">
        <v>56</v>
      </c>
      <c r="T2" s="38"/>
      <c r="U2" s="38" t="s">
        <v>54</v>
      </c>
      <c r="V2" s="38"/>
      <c r="W2" s="38" t="s">
        <v>55</v>
      </c>
      <c r="X2" s="38"/>
      <c r="Y2" s="14" t="s">
        <v>83</v>
      </c>
      <c r="Z2" s="3" t="s">
        <v>92</v>
      </c>
    </row>
    <row r="3" spans="1:26" x14ac:dyDescent="0.3">
      <c r="A3" s="39"/>
      <c r="B3" s="39"/>
      <c r="C3" s="39"/>
      <c r="D3" s="39"/>
      <c r="E3" s="39"/>
      <c r="F3" s="39"/>
      <c r="G3" s="39"/>
      <c r="H3" s="39"/>
      <c r="L3">
        <v>0</v>
      </c>
      <c r="M3" s="1">
        <f t="shared" ref="M3:M39" si="0">(fovD/2)*COS(theta)</f>
        <v>11</v>
      </c>
      <c r="N3" s="1">
        <f t="shared" ref="N3:N39" si="1">(fovD/2)*SIN(theta)</f>
        <v>0</v>
      </c>
      <c r="O3" s="1">
        <f t="shared" ref="O3:O39" si="2">(vig/2)*COS(theta)</f>
        <v>14.25</v>
      </c>
      <c r="P3" s="1">
        <f t="shared" ref="P3:P39" si="3">(vig/2)*SIN(theta)</f>
        <v>0</v>
      </c>
      <c r="Q3" s="7" t="s">
        <v>46</v>
      </c>
      <c r="R3" s="7" t="s">
        <v>47</v>
      </c>
      <c r="S3" s="7" t="s">
        <v>46</v>
      </c>
      <c r="T3" s="7" t="s">
        <v>47</v>
      </c>
      <c r="U3" s="7" t="s">
        <v>46</v>
      </c>
      <c r="V3" s="7" t="s">
        <v>47</v>
      </c>
      <c r="W3" s="7" t="s">
        <v>46</v>
      </c>
      <c r="X3" s="7" t="s">
        <v>47</v>
      </c>
      <c r="Y3" t="b">
        <v>1</v>
      </c>
    </row>
    <row r="4" spans="1:26" x14ac:dyDescent="0.3">
      <c r="A4" s="39"/>
      <c r="B4" s="39"/>
      <c r="C4" s="39"/>
      <c r="D4" s="39"/>
      <c r="E4" s="39"/>
      <c r="F4" s="39"/>
      <c r="G4" s="39"/>
      <c r="H4" s="39"/>
      <c r="L4" s="1">
        <f>L3+10/57.296</f>
        <v>0.17453225356045798</v>
      </c>
      <c r="M4" s="1">
        <f t="shared" si="0"/>
        <v>10.83288656604957</v>
      </c>
      <c r="N4" s="1">
        <f t="shared" si="1"/>
        <v>1.9101226785478354</v>
      </c>
      <c r="O4" s="1">
        <f t="shared" si="2"/>
        <v>14.033512142382397</v>
      </c>
      <c r="P4" s="1">
        <f t="shared" si="3"/>
        <v>2.474477106300605</v>
      </c>
      <c r="Q4" s="8">
        <f>-$Y3*$B$35/2</f>
        <v>-16.155000000000001</v>
      </c>
      <c r="R4" s="8">
        <f>$Y3*$B$36/2</f>
        <v>9.09</v>
      </c>
      <c r="S4" s="8">
        <f>-$Y3*$C$35/2</f>
        <v>-17.95</v>
      </c>
      <c r="T4" s="8">
        <f>$Y3*$C$36/2</f>
        <v>10.1</v>
      </c>
      <c r="U4" s="8">
        <f>-$Y3*$D$35/2</f>
        <v>-10.53</v>
      </c>
      <c r="V4" s="8">
        <f>$Y3*$D$36/2</f>
        <v>5.9249999999999998</v>
      </c>
      <c r="W4" s="8">
        <f>-$Y3*$E$35/2</f>
        <v>-11.695</v>
      </c>
      <c r="X4" s="8">
        <f>$Y3*$E$36/2</f>
        <v>6.55</v>
      </c>
    </row>
    <row r="5" spans="1:26" x14ac:dyDescent="0.3">
      <c r="A5" s="40"/>
      <c r="B5" s="40"/>
      <c r="C5" s="40"/>
      <c r="D5" s="40"/>
      <c r="E5" s="40"/>
      <c r="F5" s="40"/>
      <c r="G5" s="40"/>
      <c r="H5" s="40"/>
      <c r="L5" s="1">
        <f t="shared" ref="L5:L39" si="4">L4+10/57.296</f>
        <v>0.34906450712091597</v>
      </c>
      <c r="M5" s="1">
        <f t="shared" si="0"/>
        <v>10.336623882344952</v>
      </c>
      <c r="N5" s="1">
        <f t="shared" si="1"/>
        <v>3.7622076916268119</v>
      </c>
      <c r="O5" s="1">
        <f t="shared" si="2"/>
        <v>13.390626393037779</v>
      </c>
      <c r="P5" s="1">
        <f t="shared" si="3"/>
        <v>4.8737690550620067</v>
      </c>
      <c r="Q5" s="8">
        <f>-Q4</f>
        <v>16.155000000000001</v>
      </c>
      <c r="R5" s="8">
        <f>R4</f>
        <v>9.09</v>
      </c>
      <c r="S5" s="8">
        <f>-S4</f>
        <v>17.95</v>
      </c>
      <c r="T5" s="8">
        <f>T4</f>
        <v>10.1</v>
      </c>
      <c r="U5" s="8">
        <f>-U4</f>
        <v>10.53</v>
      </c>
      <c r="V5" s="8">
        <f>V4</f>
        <v>5.9249999999999998</v>
      </c>
      <c r="W5" s="8">
        <f>-W4</f>
        <v>11.695</v>
      </c>
      <c r="X5" s="8">
        <f>X4</f>
        <v>6.55</v>
      </c>
    </row>
    <row r="6" spans="1:26" x14ac:dyDescent="0.3">
      <c r="A6" s="40"/>
      <c r="B6" s="40"/>
      <c r="C6" s="40"/>
      <c r="D6" s="40"/>
      <c r="E6" s="40"/>
      <c r="F6" s="40"/>
      <c r="G6" s="40"/>
      <c r="H6" s="40"/>
      <c r="L6" s="1">
        <f t="shared" si="4"/>
        <v>0.52359676068137395</v>
      </c>
      <c r="M6" s="1">
        <f t="shared" si="0"/>
        <v>9.5262905236525732</v>
      </c>
      <c r="N6" s="1">
        <f t="shared" si="1"/>
        <v>5.4999808053271568</v>
      </c>
      <c r="O6" s="1">
        <f t="shared" si="2"/>
        <v>12.340876360186289</v>
      </c>
      <c r="P6" s="1">
        <f t="shared" si="3"/>
        <v>7.124975134173817</v>
      </c>
      <c r="Q6" s="8">
        <f>Q5</f>
        <v>16.155000000000001</v>
      </c>
      <c r="R6" s="8">
        <f>-R5</f>
        <v>-9.09</v>
      </c>
      <c r="S6" s="8">
        <f>S5</f>
        <v>17.95</v>
      </c>
      <c r="T6" s="8">
        <f>-T5</f>
        <v>-10.1</v>
      </c>
      <c r="U6" s="8">
        <f>U5</f>
        <v>10.53</v>
      </c>
      <c r="V6" s="8">
        <f>-V5</f>
        <v>-5.9249999999999998</v>
      </c>
      <c r="W6" s="8">
        <f>W5</f>
        <v>11.695</v>
      </c>
      <c r="X6" s="8">
        <f>-X5</f>
        <v>-6.55</v>
      </c>
    </row>
    <row r="7" spans="1:26" x14ac:dyDescent="0.3">
      <c r="A7" s="40"/>
      <c r="B7" s="40"/>
      <c r="C7" s="40"/>
      <c r="D7" s="40"/>
      <c r="E7" s="40"/>
      <c r="F7" s="40"/>
      <c r="G7" s="40"/>
      <c r="H7" s="40"/>
      <c r="L7" s="1">
        <f t="shared" si="4"/>
        <v>0.69812901424183194</v>
      </c>
      <c r="M7" s="1">
        <f t="shared" si="0"/>
        <v>8.4265078700116458</v>
      </c>
      <c r="N7" s="1">
        <f t="shared" si="1"/>
        <v>7.0706410682930159</v>
      </c>
      <c r="O7" s="1">
        <f t="shared" si="2"/>
        <v>10.916157922515087</v>
      </c>
      <c r="P7" s="1">
        <f t="shared" si="3"/>
        <v>9.159694111197771</v>
      </c>
      <c r="Q7" s="8">
        <f>Q4</f>
        <v>-16.155000000000001</v>
      </c>
      <c r="R7" s="8">
        <f>R6</f>
        <v>-9.09</v>
      </c>
      <c r="S7" s="8">
        <f>S4</f>
        <v>-17.95</v>
      </c>
      <c r="T7" s="8">
        <f>T6</f>
        <v>-10.1</v>
      </c>
      <c r="U7" s="8">
        <f>U4</f>
        <v>-10.53</v>
      </c>
      <c r="V7" s="8">
        <f>V6</f>
        <v>-5.9249999999999998</v>
      </c>
      <c r="W7" s="8">
        <f>W4</f>
        <v>-11.695</v>
      </c>
      <c r="X7" s="8">
        <f>X6</f>
        <v>-6.55</v>
      </c>
    </row>
    <row r="8" spans="1:26" x14ac:dyDescent="0.3">
      <c r="A8" s="40"/>
      <c r="B8" s="40"/>
      <c r="C8" s="40"/>
      <c r="D8" s="40"/>
      <c r="E8" s="40"/>
      <c r="F8" s="40"/>
      <c r="G8" s="40"/>
      <c r="H8" s="40"/>
      <c r="L8" s="1">
        <f t="shared" si="4"/>
        <v>0.87266126780228992</v>
      </c>
      <c r="M8" s="1">
        <f t="shared" si="0"/>
        <v>7.0706920043038135</v>
      </c>
      <c r="N8" s="1">
        <f t="shared" si="1"/>
        <v>8.4264651295946216</v>
      </c>
      <c r="O8" s="1">
        <f t="shared" si="2"/>
        <v>9.1597600964844865</v>
      </c>
      <c r="P8" s="1">
        <f t="shared" si="3"/>
        <v>10.916102554247578</v>
      </c>
      <c r="Q8" s="8">
        <f t="shared" ref="Q8:X8" si="5">Q4</f>
        <v>-16.155000000000001</v>
      </c>
      <c r="R8" s="8">
        <f t="shared" si="5"/>
        <v>9.09</v>
      </c>
      <c r="S8" s="8">
        <f t="shared" si="5"/>
        <v>-17.95</v>
      </c>
      <c r="T8" s="8">
        <f t="shared" si="5"/>
        <v>10.1</v>
      </c>
      <c r="U8" s="8">
        <f t="shared" si="5"/>
        <v>-10.53</v>
      </c>
      <c r="V8" s="8">
        <f t="shared" si="5"/>
        <v>5.9249999999999998</v>
      </c>
      <c r="W8" s="8">
        <f t="shared" si="5"/>
        <v>-11.695</v>
      </c>
      <c r="X8" s="8">
        <f t="shared" si="5"/>
        <v>6.55</v>
      </c>
    </row>
    <row r="9" spans="1:26" x14ac:dyDescent="0.3">
      <c r="A9" s="40"/>
      <c r="B9" s="40"/>
      <c r="C9" s="40"/>
      <c r="D9" s="40"/>
      <c r="E9" s="40"/>
      <c r="F9" s="40"/>
      <c r="G9" s="40"/>
      <c r="H9" s="40"/>
      <c r="L9" s="1">
        <f t="shared" si="4"/>
        <v>1.0471935213627479</v>
      </c>
      <c r="M9" s="1">
        <f t="shared" si="0"/>
        <v>5.5000383892786981</v>
      </c>
      <c r="N9" s="1">
        <f t="shared" si="1"/>
        <v>9.5262572774652998</v>
      </c>
      <c r="O9" s="1">
        <f t="shared" si="2"/>
        <v>7.1250497315655865</v>
      </c>
      <c r="P9" s="1">
        <f t="shared" si="3"/>
        <v>12.340833291261866</v>
      </c>
      <c r="Q9" s="7"/>
      <c r="R9" s="7"/>
      <c r="S9" s="7"/>
      <c r="T9" s="7"/>
      <c r="U9" s="7"/>
      <c r="V9" s="7"/>
      <c r="W9" s="7"/>
      <c r="X9" s="7"/>
    </row>
    <row r="10" spans="1:26" x14ac:dyDescent="0.3">
      <c r="A10" s="40"/>
      <c r="B10" s="40"/>
      <c r="C10" s="40"/>
      <c r="D10" s="40"/>
      <c r="E10" s="40"/>
      <c r="F10" s="40"/>
      <c r="G10" s="40"/>
      <c r="H10" s="40"/>
      <c r="L10" s="1">
        <f t="shared" si="4"/>
        <v>1.2217257749232058</v>
      </c>
      <c r="M10" s="1">
        <f t="shared" si="0"/>
        <v>3.7622701738733006</v>
      </c>
      <c r="N10" s="1">
        <f t="shared" si="1"/>
        <v>10.336601140548249</v>
      </c>
      <c r="O10" s="1">
        <f t="shared" si="2"/>
        <v>4.873849997972231</v>
      </c>
      <c r="P10" s="1">
        <f t="shared" si="3"/>
        <v>13.390596932073867</v>
      </c>
      <c r="Q10" s="9" t="s">
        <v>42</v>
      </c>
      <c r="R10" s="9" t="s">
        <v>43</v>
      </c>
      <c r="S10" s="9" t="s">
        <v>42</v>
      </c>
      <c r="T10" s="9" t="s">
        <v>43</v>
      </c>
      <c r="U10" s="9" t="s">
        <v>42</v>
      </c>
      <c r="V10" s="9" t="s">
        <v>43</v>
      </c>
      <c r="W10" s="9" t="s">
        <v>42</v>
      </c>
      <c r="X10" s="9" t="s">
        <v>43</v>
      </c>
      <c r="Y10" t="b">
        <v>0</v>
      </c>
      <c r="Z10">
        <f>9/16</f>
        <v>0.5625</v>
      </c>
    </row>
    <row r="11" spans="1:26" x14ac:dyDescent="0.3">
      <c r="A11" s="40"/>
      <c r="B11" s="40"/>
      <c r="C11" s="40"/>
      <c r="D11" s="40"/>
      <c r="E11" s="40"/>
      <c r="F11" s="40"/>
      <c r="G11" s="40"/>
      <c r="H11" s="40"/>
      <c r="L11" s="1">
        <f t="shared" si="4"/>
        <v>1.3962580284836639</v>
      </c>
      <c r="M11" s="1">
        <f t="shared" si="0"/>
        <v>1.9101881606124012</v>
      </c>
      <c r="N11" s="1">
        <f t="shared" si="1"/>
        <v>10.832875019636118</v>
      </c>
      <c r="O11" s="1">
        <f t="shared" si="2"/>
        <v>2.4745619353387922</v>
      </c>
      <c r="P11" s="1">
        <f t="shared" si="3"/>
        <v>14.033497184528606</v>
      </c>
      <c r="Q11" s="8">
        <f>-$Y$10*$B$37/2</f>
        <v>0</v>
      </c>
      <c r="R11" s="8">
        <f>-Q11*$Z$10</f>
        <v>0</v>
      </c>
      <c r="S11" s="8">
        <f>-$Y$10*$C$35/2</f>
        <v>0</v>
      </c>
      <c r="T11" s="8">
        <f>-S11*$Z$10</f>
        <v>0</v>
      </c>
      <c r="U11" s="8">
        <f>-$Y$10*$D$35/2</f>
        <v>0</v>
      </c>
      <c r="V11" s="8">
        <f>-U11*$Z$10</f>
        <v>0</v>
      </c>
      <c r="W11" s="8">
        <f>-$Y$10*$E$35/2</f>
        <v>0</v>
      </c>
      <c r="X11" s="8">
        <f>-W11*$Z$10</f>
        <v>0</v>
      </c>
    </row>
    <row r="12" spans="1:26" x14ac:dyDescent="0.3">
      <c r="A12" s="40"/>
      <c r="B12" s="40"/>
      <c r="C12" s="40"/>
      <c r="D12" s="40"/>
      <c r="E12" s="40"/>
      <c r="F12" s="40"/>
      <c r="G12" s="40"/>
      <c r="H12" s="40"/>
      <c r="L12" s="1">
        <f t="shared" si="4"/>
        <v>1.570790282044122</v>
      </c>
      <c r="M12" s="1">
        <f t="shared" si="0"/>
        <v>6.6492258520780791E-5</v>
      </c>
      <c r="N12" s="1">
        <f t="shared" si="1"/>
        <v>10.999999999799035</v>
      </c>
      <c r="O12" s="1">
        <f t="shared" si="2"/>
        <v>8.6137698538284201E-5</v>
      </c>
      <c r="P12" s="1">
        <f t="shared" si="3"/>
        <v>14.249999999739659</v>
      </c>
      <c r="Q12" s="8">
        <f>-Q11</f>
        <v>0</v>
      </c>
      <c r="R12" s="8">
        <f>R11</f>
        <v>0</v>
      </c>
      <c r="S12" s="8">
        <f>-S11</f>
        <v>0</v>
      </c>
      <c r="T12" s="8">
        <f>T11</f>
        <v>0</v>
      </c>
      <c r="U12" s="8">
        <f>-U11</f>
        <v>0</v>
      </c>
      <c r="V12" s="8">
        <f>V11</f>
        <v>0</v>
      </c>
      <c r="W12" s="8">
        <f>-W11</f>
        <v>0</v>
      </c>
      <c r="X12" s="8">
        <f>X11</f>
        <v>0</v>
      </c>
    </row>
    <row r="13" spans="1:26" x14ac:dyDescent="0.3">
      <c r="L13" s="1">
        <f t="shared" si="4"/>
        <v>1.7453225356045801</v>
      </c>
      <c r="M13" s="1">
        <f t="shared" si="0"/>
        <v>-1.910057196413478</v>
      </c>
      <c r="N13" s="1">
        <f t="shared" si="1"/>
        <v>10.832898112067198</v>
      </c>
      <c r="O13" s="1">
        <f t="shared" si="2"/>
        <v>-2.4743922771720057</v>
      </c>
      <c r="P13" s="1">
        <f t="shared" si="3"/>
        <v>14.033527099723416</v>
      </c>
      <c r="Q13" s="8">
        <f>Q12</f>
        <v>0</v>
      </c>
      <c r="R13" s="8">
        <f>-R12</f>
        <v>0</v>
      </c>
      <c r="S13" s="8">
        <f>S12</f>
        <v>0</v>
      </c>
      <c r="T13" s="8">
        <f>-T12</f>
        <v>0</v>
      </c>
      <c r="U13" s="8">
        <f>U12</f>
        <v>0</v>
      </c>
      <c r="V13" s="8">
        <f>-V12</f>
        <v>0</v>
      </c>
      <c r="W13" s="8">
        <f>W12</f>
        <v>0</v>
      </c>
      <c r="X13" s="8">
        <f>-X12</f>
        <v>0</v>
      </c>
    </row>
    <row r="14" spans="1:26" ht="16.2" thickBot="1" x14ac:dyDescent="0.35">
      <c r="A14" s="3" t="s">
        <v>86</v>
      </c>
      <c r="H14" s="3"/>
      <c r="L14" s="1">
        <f t="shared" si="4"/>
        <v>1.9198547891650382</v>
      </c>
      <c r="M14" s="1">
        <f t="shared" si="0"/>
        <v>-3.7621452092428611</v>
      </c>
      <c r="N14" s="1">
        <f t="shared" si="1"/>
        <v>10.336646623763965</v>
      </c>
      <c r="O14" s="1">
        <f t="shared" si="2"/>
        <v>-4.8736881119737063</v>
      </c>
      <c r="P14" s="1">
        <f t="shared" si="3"/>
        <v>13.39065585351241</v>
      </c>
      <c r="Q14" s="8">
        <f>Q11</f>
        <v>0</v>
      </c>
      <c r="R14" s="8">
        <f>R13</f>
        <v>0</v>
      </c>
      <c r="S14" s="8">
        <f>S11</f>
        <v>0</v>
      </c>
      <c r="T14" s="8">
        <f>T13</f>
        <v>0</v>
      </c>
      <c r="U14" s="8">
        <f>U11</f>
        <v>0</v>
      </c>
      <c r="V14" s="8">
        <f>V13</f>
        <v>0</v>
      </c>
      <c r="W14" s="8">
        <f>W11</f>
        <v>0</v>
      </c>
      <c r="X14" s="8">
        <f>X13</f>
        <v>0</v>
      </c>
    </row>
    <row r="15" spans="1:26" x14ac:dyDescent="0.3">
      <c r="A15" t="s">
        <v>84</v>
      </c>
      <c r="B15" s="23" t="s">
        <v>18</v>
      </c>
      <c r="C15" s="24" t="s">
        <v>17</v>
      </c>
      <c r="D15" s="24" t="s">
        <v>20</v>
      </c>
      <c r="E15" s="25" t="s">
        <v>19</v>
      </c>
      <c r="F15" s="10"/>
      <c r="G15" s="10"/>
      <c r="L15" s="1">
        <f t="shared" si="4"/>
        <v>2.0943870427254963</v>
      </c>
      <c r="M15" s="1">
        <f t="shared" si="0"/>
        <v>-5.4999232211746563</v>
      </c>
      <c r="N15" s="1">
        <f t="shared" si="1"/>
        <v>9.526323769491766</v>
      </c>
      <c r="O15" s="1">
        <f t="shared" si="2"/>
        <v>-7.1249005365217135</v>
      </c>
      <c r="P15" s="1">
        <f t="shared" si="3"/>
        <v>12.340919428659786</v>
      </c>
      <c r="Q15" s="8">
        <f t="shared" ref="Q15:X15" si="6">Q11</f>
        <v>0</v>
      </c>
      <c r="R15" s="8">
        <f t="shared" si="6"/>
        <v>0</v>
      </c>
      <c r="S15" s="8">
        <f t="shared" si="6"/>
        <v>0</v>
      </c>
      <c r="T15" s="8">
        <f t="shared" si="6"/>
        <v>0</v>
      </c>
      <c r="U15" s="8">
        <f t="shared" si="6"/>
        <v>0</v>
      </c>
      <c r="V15" s="8">
        <f t="shared" si="6"/>
        <v>0</v>
      </c>
      <c r="W15" s="8">
        <f t="shared" si="6"/>
        <v>0</v>
      </c>
      <c r="X15" s="8">
        <f t="shared" si="6"/>
        <v>0</v>
      </c>
    </row>
    <row r="16" spans="1:26" x14ac:dyDescent="0.3">
      <c r="A16" t="s">
        <v>87</v>
      </c>
      <c r="B16" s="26">
        <v>32.31</v>
      </c>
      <c r="C16" s="27">
        <v>35.9</v>
      </c>
      <c r="D16" s="27">
        <v>21.06</v>
      </c>
      <c r="E16" s="28">
        <v>23.39</v>
      </c>
      <c r="G16">
        <v>23.29</v>
      </c>
      <c r="L16" s="1">
        <f t="shared" si="4"/>
        <v>2.2689192962859543</v>
      </c>
      <c r="M16" s="1">
        <f t="shared" si="0"/>
        <v>-7.0705901320238667</v>
      </c>
      <c r="N16" s="1">
        <f t="shared" si="1"/>
        <v>8.4265506101207706</v>
      </c>
      <c r="O16" s="1">
        <f t="shared" si="2"/>
        <v>-9.1596281255763738</v>
      </c>
      <c r="P16" s="1">
        <f t="shared" si="3"/>
        <v>10.916213290383725</v>
      </c>
      <c r="Q16" s="8"/>
      <c r="R16" s="8"/>
      <c r="S16" s="8"/>
      <c r="T16" s="8"/>
      <c r="U16" s="8"/>
      <c r="V16" s="8"/>
      <c r="W16" s="8"/>
      <c r="X16" s="8"/>
    </row>
    <row r="17" spans="1:26" ht="16.2" thickBot="1" x14ac:dyDescent="0.35">
      <c r="A17" t="s">
        <v>88</v>
      </c>
      <c r="B17" s="29">
        <v>18.18</v>
      </c>
      <c r="C17" s="30">
        <v>20.2</v>
      </c>
      <c r="D17" s="30">
        <v>11.85</v>
      </c>
      <c r="E17" s="31">
        <v>13.1</v>
      </c>
      <c r="G17">
        <v>13.1</v>
      </c>
      <c r="L17" s="1">
        <f t="shared" si="4"/>
        <v>2.4434515498464124</v>
      </c>
      <c r="M17" s="1">
        <f t="shared" si="0"/>
        <v>-8.4264223888697103</v>
      </c>
      <c r="N17" s="1">
        <f t="shared" si="1"/>
        <v>7.0707429400562498</v>
      </c>
      <c r="O17" s="1">
        <f t="shared" si="2"/>
        <v>-10.916047185581215</v>
      </c>
      <c r="P17" s="1">
        <f t="shared" si="3"/>
        <v>9.1598260814365062</v>
      </c>
      <c r="Q17" s="9" t="s">
        <v>40</v>
      </c>
      <c r="R17" s="9" t="s">
        <v>41</v>
      </c>
      <c r="S17" s="9" t="s">
        <v>40</v>
      </c>
      <c r="T17" s="9" t="s">
        <v>41</v>
      </c>
      <c r="U17" s="9" t="s">
        <v>40</v>
      </c>
      <c r="V17" s="9" t="s">
        <v>41</v>
      </c>
      <c r="W17" s="9" t="s">
        <v>40</v>
      </c>
      <c r="X17" s="9" t="s">
        <v>41</v>
      </c>
      <c r="Y17" t="b">
        <v>0</v>
      </c>
      <c r="Z17">
        <f>3/4</f>
        <v>0.75</v>
      </c>
    </row>
    <row r="18" spans="1:26" x14ac:dyDescent="0.3">
      <c r="L18" s="1">
        <f t="shared" si="4"/>
        <v>2.6179838034068705</v>
      </c>
      <c r="M18" s="1">
        <f t="shared" si="0"/>
        <v>-9.5262240309299493</v>
      </c>
      <c r="N18" s="1">
        <f t="shared" si="1"/>
        <v>5.500095973029266</v>
      </c>
      <c r="O18" s="1">
        <f t="shared" si="2"/>
        <v>-12.340790221886525</v>
      </c>
      <c r="P18" s="1">
        <f t="shared" si="3"/>
        <v>7.1251243286970034</v>
      </c>
      <c r="Q18" s="8">
        <f>-$Y$17*$B$36/$Z$17/2</f>
        <v>0</v>
      </c>
      <c r="R18" s="8">
        <f>-Q18*$Z$17</f>
        <v>0</v>
      </c>
      <c r="S18" s="8">
        <f>-$Y$17*$C$36/$Z$17/2</f>
        <v>0</v>
      </c>
      <c r="T18" s="8">
        <f>-S18*$Z$17</f>
        <v>0</v>
      </c>
      <c r="U18" s="8">
        <f>-$Y$17*$D$36/$Z$17/2</f>
        <v>0</v>
      </c>
      <c r="V18" s="8">
        <f>-U18*$Z$17</f>
        <v>0</v>
      </c>
      <c r="W18" s="8">
        <f>-$Y$17*$E$36/$Z$17/2</f>
        <v>0</v>
      </c>
      <c r="X18" s="8">
        <f>-W18*$Z$17</f>
        <v>0</v>
      </c>
    </row>
    <row r="19" spans="1:26" ht="16.2" thickBot="1" x14ac:dyDescent="0.35">
      <c r="A19" s="3" t="s">
        <v>85</v>
      </c>
      <c r="L19" s="1">
        <f t="shared" si="4"/>
        <v>2.7925160569673286</v>
      </c>
      <c r="M19" s="1">
        <f t="shared" si="0"/>
        <v>-10.336578398373859</v>
      </c>
      <c r="N19" s="1">
        <f t="shared" si="1"/>
        <v>3.7623326559823078</v>
      </c>
      <c r="O19" s="1">
        <f t="shared" si="2"/>
        <v>-13.390567470620683</v>
      </c>
      <c r="P19" s="1">
        <f t="shared" si="3"/>
        <v>4.8739309407043532</v>
      </c>
      <c r="Q19" s="8">
        <f>-Q18</f>
        <v>0</v>
      </c>
      <c r="R19" s="8">
        <f>R18</f>
        <v>0</v>
      </c>
      <c r="S19" s="8">
        <f>-S18</f>
        <v>0</v>
      </c>
      <c r="T19" s="8">
        <f>T18</f>
        <v>0</v>
      </c>
      <c r="U19" s="8">
        <f>-U18</f>
        <v>0</v>
      </c>
      <c r="V19" s="8">
        <f>V18</f>
        <v>0</v>
      </c>
      <c r="W19" s="8">
        <f>-W18</f>
        <v>0</v>
      </c>
      <c r="X19" s="8">
        <f>X18</f>
        <v>0</v>
      </c>
    </row>
    <row r="20" spans="1:26" ht="16.2" thickBot="1" x14ac:dyDescent="0.35">
      <c r="A20" t="s">
        <v>7</v>
      </c>
      <c r="B20" s="33">
        <v>22</v>
      </c>
      <c r="C20" t="s">
        <v>31</v>
      </c>
      <c r="L20" s="1">
        <f t="shared" si="4"/>
        <v>2.9670483105277867</v>
      </c>
      <c r="M20" s="1">
        <f t="shared" si="0"/>
        <v>-10.832863472826844</v>
      </c>
      <c r="N20" s="1">
        <f t="shared" si="1"/>
        <v>1.9102536426071597</v>
      </c>
      <c r="O20" s="1">
        <f t="shared" si="2"/>
        <v>-14.033482226162048</v>
      </c>
      <c r="P20" s="1">
        <f t="shared" si="3"/>
        <v>2.4746467642865477</v>
      </c>
      <c r="Q20" s="8">
        <f>Q19</f>
        <v>0</v>
      </c>
      <c r="R20" s="8">
        <f>-R19</f>
        <v>0</v>
      </c>
      <c r="S20" s="8">
        <f>S19</f>
        <v>0</v>
      </c>
      <c r="T20" s="8">
        <f>-T19</f>
        <v>0</v>
      </c>
      <c r="U20" s="8">
        <f>U19</f>
        <v>0</v>
      </c>
      <c r="V20" s="8">
        <f>-V19</f>
        <v>0</v>
      </c>
      <c r="W20" s="8">
        <f>W19</f>
        <v>0</v>
      </c>
      <c r="X20" s="8">
        <f>-X19</f>
        <v>0</v>
      </c>
    </row>
    <row r="21" spans="1:26" x14ac:dyDescent="0.3">
      <c r="A21" t="s">
        <v>8</v>
      </c>
      <c r="B21" s="32">
        <v>1</v>
      </c>
      <c r="C21" t="s">
        <v>32</v>
      </c>
      <c r="L21" s="1">
        <f t="shared" si="4"/>
        <v>3.1415805640882448</v>
      </c>
      <c r="M21" s="1">
        <f t="shared" si="0"/>
        <v>-10.999999999196142</v>
      </c>
      <c r="N21" s="1">
        <f t="shared" si="1"/>
        <v>1.3298451702936203E-4</v>
      </c>
      <c r="O21" s="1">
        <f t="shared" si="2"/>
        <v>-14.249999998958639</v>
      </c>
      <c r="P21" s="1">
        <f t="shared" si="3"/>
        <v>1.7227539706076448E-4</v>
      </c>
      <c r="Q21" s="8">
        <f>Q18</f>
        <v>0</v>
      </c>
      <c r="R21" s="8">
        <f>R20</f>
        <v>0</v>
      </c>
      <c r="S21" s="8">
        <f>S18</f>
        <v>0</v>
      </c>
      <c r="T21" s="8">
        <f>T20</f>
        <v>0</v>
      </c>
      <c r="U21" s="8">
        <f>U18</f>
        <v>0</v>
      </c>
      <c r="V21" s="8">
        <f>V20</f>
        <v>0</v>
      </c>
      <c r="W21" s="8">
        <f>W18</f>
        <v>0</v>
      </c>
      <c r="X21" s="8">
        <f>X20</f>
        <v>0</v>
      </c>
    </row>
    <row r="22" spans="1:26" x14ac:dyDescent="0.3">
      <c r="A22" t="s">
        <v>9</v>
      </c>
      <c r="B22" s="2">
        <v>1</v>
      </c>
      <c r="C22" t="s">
        <v>33</v>
      </c>
      <c r="L22" s="1">
        <f t="shared" si="4"/>
        <v>3.3161128176487029</v>
      </c>
      <c r="M22" s="1">
        <f t="shared" si="0"/>
        <v>-10.832909657689004</v>
      </c>
      <c r="N22" s="1">
        <f t="shared" si="1"/>
        <v>-1.9099917142093377</v>
      </c>
      <c r="O22" s="1">
        <f t="shared" si="2"/>
        <v>-14.033542056551664</v>
      </c>
      <c r="P22" s="1">
        <f t="shared" si="3"/>
        <v>-2.4743074479530058</v>
      </c>
      <c r="Q22" s="8">
        <f t="shared" ref="Q22:X22" si="7">Q18</f>
        <v>0</v>
      </c>
      <c r="R22" s="8">
        <f t="shared" si="7"/>
        <v>0</v>
      </c>
      <c r="S22" s="8">
        <f t="shared" si="7"/>
        <v>0</v>
      </c>
      <c r="T22" s="8">
        <f t="shared" si="7"/>
        <v>0</v>
      </c>
      <c r="U22" s="8">
        <f t="shared" si="7"/>
        <v>0</v>
      </c>
      <c r="V22" s="8">
        <f t="shared" si="7"/>
        <v>0</v>
      </c>
      <c r="W22" s="8">
        <f t="shared" si="7"/>
        <v>0</v>
      </c>
      <c r="X22" s="8">
        <f t="shared" si="7"/>
        <v>0</v>
      </c>
    </row>
    <row r="23" spans="1:26" ht="16.2" thickBot="1" x14ac:dyDescent="0.35">
      <c r="A23" t="s">
        <v>10</v>
      </c>
      <c r="B23" s="34">
        <v>1</v>
      </c>
      <c r="C23" t="s">
        <v>33</v>
      </c>
      <c r="L23" s="1">
        <f t="shared" si="4"/>
        <v>3.490645071209161</v>
      </c>
      <c r="M23" s="1">
        <f t="shared" si="0"/>
        <v>-10.336669364805285</v>
      </c>
      <c r="N23" s="1">
        <f t="shared" si="1"/>
        <v>-3.7620827267214518</v>
      </c>
      <c r="O23" s="1">
        <f t="shared" si="2"/>
        <v>-13.390685313497755</v>
      </c>
      <c r="P23" s="1">
        <f t="shared" si="3"/>
        <v>-4.873607168707335</v>
      </c>
      <c r="Q23" s="8"/>
      <c r="R23" s="8"/>
      <c r="S23" s="8"/>
      <c r="T23" s="8"/>
      <c r="U23" s="8"/>
      <c r="V23" s="8"/>
      <c r="W23" s="8"/>
      <c r="X23" s="8"/>
    </row>
    <row r="24" spans="1:26" ht="16.2" thickBot="1" x14ac:dyDescent="0.35">
      <c r="A24" t="s">
        <v>11</v>
      </c>
      <c r="B24" s="33">
        <v>1</v>
      </c>
      <c r="C24" t="s">
        <v>34</v>
      </c>
      <c r="H24">
        <v>28.5</v>
      </c>
      <c r="L24" s="1">
        <f t="shared" si="4"/>
        <v>3.6651773247696191</v>
      </c>
      <c r="M24" s="1">
        <f t="shared" si="0"/>
        <v>-9.5263570149828709</v>
      </c>
      <c r="N24" s="1">
        <f t="shared" si="1"/>
        <v>-5.4998656368211991</v>
      </c>
      <c r="O24" s="1">
        <f t="shared" si="2"/>
        <v>-12.340962496682357</v>
      </c>
      <c r="P24" s="1">
        <f t="shared" si="3"/>
        <v>-7.1248259386092805</v>
      </c>
      <c r="Q24" s="9" t="s">
        <v>38</v>
      </c>
      <c r="R24" s="9" t="s">
        <v>39</v>
      </c>
      <c r="S24" s="9" t="s">
        <v>38</v>
      </c>
      <c r="T24" s="9" t="s">
        <v>39</v>
      </c>
      <c r="U24" s="9" t="s">
        <v>38</v>
      </c>
      <c r="V24" s="9" t="s">
        <v>39</v>
      </c>
      <c r="W24" s="9" t="s">
        <v>38</v>
      </c>
      <c r="X24" s="9" t="s">
        <v>39</v>
      </c>
      <c r="Y24" t="b">
        <v>1</v>
      </c>
      <c r="Z24">
        <f>1</f>
        <v>1</v>
      </c>
    </row>
    <row r="25" spans="1:26" x14ac:dyDescent="0.3">
      <c r="A25" t="s">
        <v>12</v>
      </c>
      <c r="B25" s="32">
        <v>1</v>
      </c>
      <c r="C25" t="s">
        <v>35</v>
      </c>
      <c r="L25" s="1">
        <f t="shared" si="4"/>
        <v>3.8397095783300772</v>
      </c>
      <c r="M25" s="1">
        <f t="shared" si="0"/>
        <v>-8.4265933499219905</v>
      </c>
      <c r="N25" s="1">
        <f t="shared" si="1"/>
        <v>-7.0705391954963712</v>
      </c>
      <c r="O25" s="1">
        <f t="shared" si="2"/>
        <v>-10.916268657853488</v>
      </c>
      <c r="P25" s="1">
        <f t="shared" si="3"/>
        <v>-9.1595621396202986</v>
      </c>
      <c r="Q25" s="8">
        <f>-$Y$24*$B$36/2</f>
        <v>-9.09</v>
      </c>
      <c r="R25" s="8">
        <f>-Q25*$Z$24</f>
        <v>9.09</v>
      </c>
      <c r="S25" s="8">
        <f>-$Y$24*$C$36/2</f>
        <v>-10.1</v>
      </c>
      <c r="T25" s="8">
        <f>-S25*$Z$24</f>
        <v>10.1</v>
      </c>
      <c r="U25" s="8">
        <f>-$Y$24*$D$36/2</f>
        <v>-5.9249999999999998</v>
      </c>
      <c r="V25" s="8">
        <f>-U25*$Z$24</f>
        <v>5.9249999999999998</v>
      </c>
      <c r="W25" s="8">
        <f>-$Y$24*$E$36/2</f>
        <v>-6.55</v>
      </c>
      <c r="X25" s="8">
        <f>-W25*$Z$24</f>
        <v>6.55</v>
      </c>
    </row>
    <row r="26" spans="1:26" x14ac:dyDescent="0.3">
      <c r="A26" t="s">
        <v>30</v>
      </c>
      <c r="B26" s="2">
        <v>28.5</v>
      </c>
      <c r="C26" t="s">
        <v>82</v>
      </c>
      <c r="L26" s="1">
        <f t="shared" si="4"/>
        <v>4.0142418318905353</v>
      </c>
      <c r="M26" s="1">
        <f t="shared" si="0"/>
        <v>-7.0707938755503266</v>
      </c>
      <c r="N26" s="1">
        <f t="shared" si="1"/>
        <v>-8.4263796478369049</v>
      </c>
      <c r="O26" s="1">
        <f t="shared" si="2"/>
        <v>-9.1598920660538319</v>
      </c>
      <c r="P26" s="1">
        <f t="shared" si="3"/>
        <v>-10.915991816515991</v>
      </c>
      <c r="Q26" s="8">
        <f>-Q25</f>
        <v>9.09</v>
      </c>
      <c r="R26" s="8">
        <f>R25</f>
        <v>9.09</v>
      </c>
      <c r="S26" s="8">
        <f>-S25</f>
        <v>10.1</v>
      </c>
      <c r="T26" s="8">
        <f>T25</f>
        <v>10.1</v>
      </c>
      <c r="U26" s="8">
        <f>-U25</f>
        <v>5.9249999999999998</v>
      </c>
      <c r="V26" s="8">
        <f>V25</f>
        <v>5.9249999999999998</v>
      </c>
      <c r="W26" s="8">
        <f>-W25</f>
        <v>6.55</v>
      </c>
      <c r="X26" s="8">
        <f>X25</f>
        <v>6.55</v>
      </c>
    </row>
    <row r="27" spans="1:26" x14ac:dyDescent="0.3">
      <c r="L27" s="1">
        <f t="shared" si="4"/>
        <v>4.1887740854509934</v>
      </c>
      <c r="M27" s="1">
        <f t="shared" si="0"/>
        <v>-5.5001535565788631</v>
      </c>
      <c r="N27" s="1">
        <f t="shared" si="1"/>
        <v>-9.5261907840465216</v>
      </c>
      <c r="O27" s="1">
        <f t="shared" si="2"/>
        <v>-7.1251989255680721</v>
      </c>
      <c r="P27" s="1">
        <f t="shared" si="3"/>
        <v>-12.340747152060267</v>
      </c>
      <c r="Q27" s="8">
        <f>Q26</f>
        <v>9.09</v>
      </c>
      <c r="R27" s="8">
        <f>-R26</f>
        <v>-9.09</v>
      </c>
      <c r="S27" s="8">
        <f>S26</f>
        <v>10.1</v>
      </c>
      <c r="T27" s="8">
        <f>-T26</f>
        <v>-10.1</v>
      </c>
      <c r="U27" s="8">
        <f>U26</f>
        <v>5.9249999999999998</v>
      </c>
      <c r="V27" s="8">
        <f>-V26</f>
        <v>-5.9249999999999998</v>
      </c>
      <c r="W27" s="8">
        <f>W26</f>
        <v>6.55</v>
      </c>
      <c r="X27" s="8">
        <f>-X26</f>
        <v>-6.55</v>
      </c>
    </row>
    <row r="28" spans="1:26" x14ac:dyDescent="0.3">
      <c r="A28" s="3" t="s">
        <v>26</v>
      </c>
      <c r="H28" s="6"/>
      <c r="L28" s="1">
        <f t="shared" si="4"/>
        <v>4.3633063390114515</v>
      </c>
      <c r="M28" s="1">
        <f t="shared" si="0"/>
        <v>-3.7623951379538432</v>
      </c>
      <c r="N28" s="1">
        <f t="shared" si="1"/>
        <v>-10.336555655821783</v>
      </c>
      <c r="O28" s="1">
        <f t="shared" si="2"/>
        <v>-4.8740118832583876</v>
      </c>
      <c r="P28" s="1">
        <f t="shared" si="3"/>
        <v>-13.390538008678218</v>
      </c>
      <c r="Q28" s="8">
        <f>Q25</f>
        <v>-9.09</v>
      </c>
      <c r="R28" s="8">
        <f>R27</f>
        <v>-9.09</v>
      </c>
      <c r="S28" s="8">
        <f>S25</f>
        <v>-10.1</v>
      </c>
      <c r="T28" s="8">
        <f>T27</f>
        <v>-10.1</v>
      </c>
      <c r="U28" s="8">
        <f>U25</f>
        <v>-5.9249999999999998</v>
      </c>
      <c r="V28" s="8">
        <f>V27</f>
        <v>-5.9249999999999998</v>
      </c>
      <c r="W28" s="8">
        <f>W25</f>
        <v>-6.55</v>
      </c>
      <c r="X28" s="8">
        <f>X27</f>
        <v>-6.55</v>
      </c>
    </row>
    <row r="29" spans="1:26" x14ac:dyDescent="0.3">
      <c r="A29" t="s">
        <v>15</v>
      </c>
      <c r="B29">
        <f>B21*B22*B23*B25</f>
        <v>1</v>
      </c>
      <c r="H29" s="6"/>
      <c r="L29" s="1">
        <f t="shared" si="4"/>
        <v>4.5378385925719096</v>
      </c>
      <c r="M29" s="1">
        <f t="shared" si="0"/>
        <v>-1.9103191245321194</v>
      </c>
      <c r="N29" s="1">
        <f t="shared" si="1"/>
        <v>-10.83285192562175</v>
      </c>
      <c r="O29" s="1">
        <f t="shared" si="2"/>
        <v>-2.4747315931438818</v>
      </c>
      <c r="P29" s="1">
        <f t="shared" si="3"/>
        <v>-14.03346726728272</v>
      </c>
      <c r="Q29" s="8">
        <f t="shared" ref="Q29:X29" si="8">Q25</f>
        <v>-9.09</v>
      </c>
      <c r="R29" s="8">
        <f t="shared" si="8"/>
        <v>9.09</v>
      </c>
      <c r="S29" s="8">
        <f t="shared" si="8"/>
        <v>-10.1</v>
      </c>
      <c r="T29" s="8">
        <f t="shared" si="8"/>
        <v>10.1</v>
      </c>
      <c r="U29" s="8">
        <f t="shared" si="8"/>
        <v>-5.9249999999999998</v>
      </c>
      <c r="V29" s="8">
        <f t="shared" si="8"/>
        <v>5.9249999999999998</v>
      </c>
      <c r="W29" s="8">
        <f t="shared" si="8"/>
        <v>-6.55</v>
      </c>
      <c r="X29" s="8">
        <f t="shared" si="8"/>
        <v>6.55</v>
      </c>
    </row>
    <row r="30" spans="1:26" x14ac:dyDescent="0.3">
      <c r="A30" t="s">
        <v>16</v>
      </c>
      <c r="B30">
        <f>B29*B24</f>
        <v>1</v>
      </c>
      <c r="H30" s="6"/>
      <c r="L30" s="1">
        <f t="shared" si="4"/>
        <v>4.7123708461323677</v>
      </c>
      <c r="M30" s="1">
        <f t="shared" si="0"/>
        <v>-1.9947677553308418E-4</v>
      </c>
      <c r="N30" s="1">
        <f t="shared" si="1"/>
        <v>-10.999999998191319</v>
      </c>
      <c r="O30" s="1">
        <f t="shared" si="2"/>
        <v>-2.5841309557694998E-4</v>
      </c>
      <c r="P30" s="1">
        <f t="shared" si="3"/>
        <v>-14.249999997656936</v>
      </c>
      <c r="Q30" s="8"/>
      <c r="R30" s="8"/>
      <c r="S30" s="8"/>
      <c r="T30" s="8"/>
      <c r="U30" s="8"/>
      <c r="V30" s="8"/>
      <c r="W30" s="8"/>
      <c r="X30" s="8"/>
    </row>
    <row r="31" spans="1:26" x14ac:dyDescent="0.3">
      <c r="A31" t="s">
        <v>22</v>
      </c>
      <c r="B31" s="6">
        <f>fov/mag</f>
        <v>22</v>
      </c>
      <c r="C31" s="6"/>
      <c r="D31" s="6"/>
      <c r="E31" s="6"/>
      <c r="F31" s="6"/>
      <c r="G31" s="6"/>
      <c r="H31" s="6"/>
      <c r="L31" s="1">
        <f t="shared" si="4"/>
        <v>4.8869030996928258</v>
      </c>
      <c r="M31" s="1">
        <f t="shared" si="0"/>
        <v>1.909926231935408</v>
      </c>
      <c r="N31" s="1">
        <f t="shared" si="1"/>
        <v>-10.832921202914983</v>
      </c>
      <c r="O31" s="1">
        <f t="shared" si="2"/>
        <v>2.4742226186435965</v>
      </c>
      <c r="P31" s="1">
        <f t="shared" si="3"/>
        <v>-14.033557012867139</v>
      </c>
      <c r="Q31" s="9" t="s">
        <v>62</v>
      </c>
      <c r="R31" s="9" t="s">
        <v>63</v>
      </c>
      <c r="S31" s="9" t="s">
        <v>62</v>
      </c>
      <c r="T31" s="9" t="s">
        <v>63</v>
      </c>
      <c r="U31" s="9" t="s">
        <v>62</v>
      </c>
      <c r="V31" s="9" t="s">
        <v>63</v>
      </c>
      <c r="W31" s="9" t="s">
        <v>62</v>
      </c>
      <c r="X31" s="9" t="s">
        <v>63</v>
      </c>
      <c r="Y31" t="b">
        <v>0</v>
      </c>
      <c r="Z31">
        <f>1/crop</f>
        <v>0.83333333333333337</v>
      </c>
    </row>
    <row r="32" spans="1:26" x14ac:dyDescent="0.3">
      <c r="A32" t="s">
        <v>60</v>
      </c>
      <c r="B32" s="6">
        <f>tubefov/mag</f>
        <v>28.5</v>
      </c>
      <c r="C32" s="6"/>
      <c r="D32" s="6"/>
      <c r="E32" s="6"/>
      <c r="F32" s="6"/>
      <c r="G32" s="6"/>
      <c r="H32" s="6"/>
      <c r="L32" s="1">
        <f t="shared" si="4"/>
        <v>5.0614353532532839</v>
      </c>
      <c r="M32" s="1">
        <f t="shared" si="0"/>
        <v>3.7620202440625801</v>
      </c>
      <c r="N32" s="1">
        <f t="shared" si="1"/>
        <v>-10.336692105468911</v>
      </c>
      <c r="O32" s="1">
        <f t="shared" si="2"/>
        <v>4.8735262252628875</v>
      </c>
      <c r="P32" s="1">
        <f t="shared" si="3"/>
        <v>-13.390714772993817</v>
      </c>
      <c r="Q32" s="8">
        <f>-$Y$31*$B$36*crop/2</f>
        <v>0</v>
      </c>
      <c r="R32" s="8">
        <f>$Y$31*$B$36/2</f>
        <v>0</v>
      </c>
      <c r="S32" s="8">
        <f>-$Y$31*$C$36*crop/2</f>
        <v>0</v>
      </c>
      <c r="T32" s="8">
        <f>$Y$31*$C$36/2</f>
        <v>0</v>
      </c>
      <c r="U32" s="8">
        <f>-$Y$31*$D$36*crop/2</f>
        <v>0</v>
      </c>
      <c r="V32" s="8">
        <f>$Y$31*$D$36/2</f>
        <v>0</v>
      </c>
      <c r="W32" s="8">
        <f>-$Y$31*$E$36*crop/2</f>
        <v>0</v>
      </c>
      <c r="X32" s="8">
        <f>$Y$31*$E$36/2</f>
        <v>0</v>
      </c>
    </row>
    <row r="33" spans="1:24" x14ac:dyDescent="0.3">
      <c r="B33" s="6"/>
      <c r="C33" s="6"/>
      <c r="D33" s="6"/>
      <c r="E33" s="6"/>
      <c r="F33" s="6"/>
      <c r="G33" s="6"/>
      <c r="H33" s="6"/>
      <c r="L33" s="1">
        <f t="shared" si="4"/>
        <v>5.235967606813742</v>
      </c>
      <c r="M33" s="1">
        <f t="shared" si="0"/>
        <v>5.4998080522667818</v>
      </c>
      <c r="N33" s="1">
        <f t="shared" si="1"/>
        <v>-9.5263902601258934</v>
      </c>
      <c r="O33" s="1">
        <f t="shared" si="2"/>
        <v>7.1247513404365126</v>
      </c>
      <c r="P33" s="1">
        <f t="shared" si="3"/>
        <v>-12.341005564253997</v>
      </c>
      <c r="Q33" s="8">
        <f>-Q32</f>
        <v>0</v>
      </c>
      <c r="R33" s="8">
        <f>R32</f>
        <v>0</v>
      </c>
      <c r="S33" s="8">
        <f>-S32</f>
        <v>0</v>
      </c>
      <c r="T33" s="8">
        <f>T32</f>
        <v>0</v>
      </c>
      <c r="U33" s="8">
        <f>-U32</f>
        <v>0</v>
      </c>
      <c r="V33" s="8">
        <f>V32</f>
        <v>0</v>
      </c>
      <c r="W33" s="8">
        <f>-W32</f>
        <v>0</v>
      </c>
      <c r="X33" s="8">
        <f>X32</f>
        <v>0</v>
      </c>
    </row>
    <row r="34" spans="1:24" x14ac:dyDescent="0.3">
      <c r="A34" s="3" t="s">
        <v>27</v>
      </c>
      <c r="B34" s="6"/>
      <c r="C34" s="6"/>
      <c r="D34" s="6"/>
      <c r="E34" s="6"/>
      <c r="F34" s="15"/>
      <c r="G34" s="15" t="s">
        <v>83</v>
      </c>
      <c r="H34" s="6"/>
      <c r="L34" s="1">
        <f t="shared" si="4"/>
        <v>5.4104998603742001</v>
      </c>
      <c r="M34" s="1">
        <f t="shared" si="0"/>
        <v>7.0704882587105233</v>
      </c>
      <c r="N34" s="1">
        <f t="shared" si="1"/>
        <v>-8.4266360894153145</v>
      </c>
      <c r="O34" s="1">
        <f t="shared" si="2"/>
        <v>9.1594961533295418</v>
      </c>
      <c r="P34" s="1">
        <f t="shared" si="3"/>
        <v>-10.916324024924386</v>
      </c>
      <c r="Q34" s="8">
        <f>Q33</f>
        <v>0</v>
      </c>
      <c r="R34" s="8">
        <f>-R33</f>
        <v>0</v>
      </c>
      <c r="S34" s="8">
        <f>S33</f>
        <v>0</v>
      </c>
      <c r="T34" s="8">
        <f>-T33</f>
        <v>0</v>
      </c>
      <c r="U34" s="8">
        <f>U33</f>
        <v>0</v>
      </c>
      <c r="V34" s="8">
        <f>-V33</f>
        <v>0</v>
      </c>
      <c r="W34" s="8">
        <f>W33</f>
        <v>0</v>
      </c>
      <c r="X34" s="8">
        <f>-X33</f>
        <v>0</v>
      </c>
    </row>
    <row r="35" spans="1:24" x14ac:dyDescent="0.3">
      <c r="A35" t="s">
        <v>28</v>
      </c>
      <c r="B35" s="6">
        <f t="shared" ref="B35:E36" si="9">B16/cam</f>
        <v>32.31</v>
      </c>
      <c r="C35" s="6">
        <f t="shared" si="9"/>
        <v>35.9</v>
      </c>
      <c r="D35" s="6">
        <f t="shared" si="9"/>
        <v>21.06</v>
      </c>
      <c r="E35" s="6">
        <f t="shared" si="9"/>
        <v>23.39</v>
      </c>
      <c r="F35" s="17"/>
      <c r="G35" s="16"/>
      <c r="H35" s="6"/>
      <c r="L35" s="1">
        <f t="shared" si="4"/>
        <v>5.5850321139346581</v>
      </c>
      <c r="M35" s="1">
        <f t="shared" si="0"/>
        <v>8.4263369064962088</v>
      </c>
      <c r="N35" s="1">
        <f t="shared" si="1"/>
        <v>-7.070844810786042</v>
      </c>
      <c r="O35" s="1">
        <f t="shared" si="2"/>
        <v>10.915936447051907</v>
      </c>
      <c r="P35" s="1">
        <f t="shared" si="3"/>
        <v>-9.1599580503364635</v>
      </c>
      <c r="Q35" s="8">
        <f>Q32</f>
        <v>0</v>
      </c>
      <c r="R35" s="8">
        <f>R34</f>
        <v>0</v>
      </c>
      <c r="S35" s="8">
        <f>S32</f>
        <v>0</v>
      </c>
      <c r="T35" s="8">
        <f>T34</f>
        <v>0</v>
      </c>
      <c r="U35" s="8">
        <f>U32</f>
        <v>0</v>
      </c>
      <c r="V35" s="8">
        <f>V34</f>
        <v>0</v>
      </c>
      <c r="W35" s="8">
        <f>W32</f>
        <v>0</v>
      </c>
      <c r="X35" s="8">
        <f>X34</f>
        <v>0</v>
      </c>
    </row>
    <row r="36" spans="1:24" x14ac:dyDescent="0.3">
      <c r="A36" t="s">
        <v>29</v>
      </c>
      <c r="B36" s="6">
        <f t="shared" si="9"/>
        <v>18.18</v>
      </c>
      <c r="C36" s="6">
        <f t="shared" si="9"/>
        <v>20.2</v>
      </c>
      <c r="D36" s="6">
        <f t="shared" si="9"/>
        <v>11.85</v>
      </c>
      <c r="E36" s="6">
        <f t="shared" si="9"/>
        <v>13.1</v>
      </c>
      <c r="F36" s="11"/>
      <c r="G36" s="11"/>
      <c r="H36" s="6"/>
      <c r="L36" s="1">
        <f t="shared" si="4"/>
        <v>5.7595643674951162</v>
      </c>
      <c r="M36" s="1">
        <f t="shared" si="0"/>
        <v>9.5261575368150151</v>
      </c>
      <c r="N36" s="1">
        <f t="shared" si="1"/>
        <v>-5.5002111399274902</v>
      </c>
      <c r="O36" s="1">
        <f t="shared" si="2"/>
        <v>12.340704081783088</v>
      </c>
      <c r="P36" s="1">
        <f t="shared" si="3"/>
        <v>-7.1252735221787944</v>
      </c>
      <c r="Q36" s="8">
        <f t="shared" ref="Q36:X36" si="10">Q32</f>
        <v>0</v>
      </c>
      <c r="R36" s="8">
        <f t="shared" si="10"/>
        <v>0</v>
      </c>
      <c r="S36" s="8">
        <f t="shared" si="10"/>
        <v>0</v>
      </c>
      <c r="T36" s="8">
        <f t="shared" si="10"/>
        <v>0</v>
      </c>
      <c r="U36" s="8">
        <f t="shared" si="10"/>
        <v>0</v>
      </c>
      <c r="V36" s="8">
        <f t="shared" si="10"/>
        <v>0</v>
      </c>
      <c r="W36" s="8">
        <f t="shared" si="10"/>
        <v>0</v>
      </c>
      <c r="X36" s="8">
        <f t="shared" si="10"/>
        <v>0</v>
      </c>
    </row>
    <row r="37" spans="1:24" x14ac:dyDescent="0.3">
      <c r="A37" t="s">
        <v>25</v>
      </c>
      <c r="B37" s="6">
        <f>B35</f>
        <v>32.31</v>
      </c>
      <c r="C37" s="6">
        <f t="shared" ref="C37:E37" si="11">C35</f>
        <v>35.9</v>
      </c>
      <c r="D37" s="6">
        <f t="shared" si="11"/>
        <v>21.06</v>
      </c>
      <c r="E37" s="6">
        <f t="shared" si="11"/>
        <v>23.39</v>
      </c>
      <c r="F37" s="18"/>
      <c r="G37" s="16"/>
      <c r="H37" s="6"/>
      <c r="L37" s="1">
        <f t="shared" si="4"/>
        <v>5.9340966210555743</v>
      </c>
      <c r="M37" s="1">
        <f t="shared" si="0"/>
        <v>10.336532912892018</v>
      </c>
      <c r="N37" s="1">
        <f t="shared" si="1"/>
        <v>-3.7624576197879041</v>
      </c>
      <c r="O37" s="1">
        <f t="shared" si="2"/>
        <v>13.390508546246478</v>
      </c>
      <c r="P37" s="1">
        <f t="shared" si="3"/>
        <v>-4.8740928256343299</v>
      </c>
      <c r="Q37" s="8"/>
      <c r="R37" s="8"/>
      <c r="S37" s="8"/>
      <c r="T37" s="8"/>
      <c r="U37" s="8"/>
      <c r="V37" s="8"/>
      <c r="W37" s="8"/>
      <c r="X37" s="8"/>
    </row>
    <row r="38" spans="1:24" x14ac:dyDescent="0.3">
      <c r="A38" t="s">
        <v>23</v>
      </c>
      <c r="B38" s="6">
        <f>B36*4/3</f>
        <v>24.24</v>
      </c>
      <c r="C38" s="6">
        <f>C36*4/3</f>
        <v>26.933333333333334</v>
      </c>
      <c r="D38" s="6">
        <f>D36*4/3</f>
        <v>15.799999999999999</v>
      </c>
      <c r="E38" s="6">
        <f>E36*4/3</f>
        <v>17.466666666666665</v>
      </c>
      <c r="F38" s="19"/>
      <c r="G38" s="11"/>
      <c r="H38" s="13" t="s">
        <v>65</v>
      </c>
      <c r="L38" s="1">
        <f t="shared" si="4"/>
        <v>6.1086288746160324</v>
      </c>
      <c r="M38" s="1">
        <f t="shared" si="0"/>
        <v>10.832840378020832</v>
      </c>
      <c r="N38" s="1">
        <f t="shared" si="1"/>
        <v>-1.9103846063872776</v>
      </c>
      <c r="O38" s="1">
        <f t="shared" si="2"/>
        <v>14.033452307890624</v>
      </c>
      <c r="P38" s="1">
        <f t="shared" si="3"/>
        <v>-2.4748164219107913</v>
      </c>
      <c r="Q38" s="9" t="s">
        <v>44</v>
      </c>
      <c r="R38" s="9" t="s">
        <v>45</v>
      </c>
      <c r="S38" s="9" t="s">
        <v>44</v>
      </c>
      <c r="T38" s="9" t="s">
        <v>45</v>
      </c>
      <c r="U38" s="9" t="s">
        <v>44</v>
      </c>
      <c r="V38" s="9" t="s">
        <v>45</v>
      </c>
      <c r="W38" s="9" t="s">
        <v>44</v>
      </c>
      <c r="X38" s="9" t="s">
        <v>45</v>
      </c>
    </row>
    <row r="39" spans="1:24" x14ac:dyDescent="0.3">
      <c r="A39" t="s">
        <v>24</v>
      </c>
      <c r="B39" s="6">
        <f>B36</f>
        <v>18.18</v>
      </c>
      <c r="C39" s="6">
        <f>C36</f>
        <v>20.2</v>
      </c>
      <c r="D39" s="6">
        <f>D36</f>
        <v>11.85</v>
      </c>
      <c r="E39" s="6">
        <f>E36</f>
        <v>13.1</v>
      </c>
      <c r="F39" s="20"/>
      <c r="G39" s="11"/>
      <c r="H39" s="12" t="s">
        <v>64</v>
      </c>
      <c r="L39" s="1">
        <f t="shared" si="4"/>
        <v>6.2831611281764905</v>
      </c>
      <c r="M39" s="1">
        <f t="shared" si="0"/>
        <v>10.999999996784567</v>
      </c>
      <c r="N39" s="1">
        <f t="shared" si="1"/>
        <v>-2.6596903402951766E-4</v>
      </c>
      <c r="O39" s="1">
        <f t="shared" si="2"/>
        <v>14.249999995834553</v>
      </c>
      <c r="P39" s="1">
        <f t="shared" si="3"/>
        <v>-3.4455079408369333E-4</v>
      </c>
      <c r="Q39" s="8">
        <f>MIN(Q4:R37,-fovD/2,-vig/2)</f>
        <v>-16.155000000000001</v>
      </c>
      <c r="R39" s="8">
        <f>MAX(Q4:R37,fovD/2,vig/2)</f>
        <v>16.155000000000001</v>
      </c>
      <c r="S39" s="8">
        <f>MIN(S4:T37,-fovD/2,-vig/2)</f>
        <v>-17.95</v>
      </c>
      <c r="T39" s="8">
        <f>MAX(S4:T37,fovD/2,vig/2)</f>
        <v>17.95</v>
      </c>
      <c r="U39" s="8">
        <f>MIN(U4:V37,-fovD/2,-vig/2)</f>
        <v>-14.25</v>
      </c>
      <c r="V39" s="8">
        <f>MAX(U4:V37,fovD/2,vig/2)</f>
        <v>14.25</v>
      </c>
      <c r="W39" s="8">
        <f>MIN(W4:X37,-fovD/2,-vig/2)</f>
        <v>-14.25</v>
      </c>
      <c r="X39" s="8">
        <f>MAX(W4:X37,fovD/2,vig/2)</f>
        <v>14.25</v>
      </c>
    </row>
    <row r="40" spans="1:24" x14ac:dyDescent="0.3">
      <c r="A40" t="s">
        <v>61</v>
      </c>
      <c r="B40" s="6">
        <f>B36*crop</f>
        <v>21.815999999999999</v>
      </c>
      <c r="C40" s="6">
        <f>C36*crop</f>
        <v>24.24</v>
      </c>
      <c r="D40" s="6">
        <f>D36*crop</f>
        <v>14.219999999999999</v>
      </c>
      <c r="E40" s="6">
        <f>E36*crop</f>
        <v>15.719999999999999</v>
      </c>
      <c r="F40" s="21"/>
      <c r="G40" s="11"/>
      <c r="H40" s="2">
        <f>6/5</f>
        <v>1.2</v>
      </c>
      <c r="Q40" s="8">
        <f t="shared" ref="Q40:X40" si="12">-Q39</f>
        <v>16.155000000000001</v>
      </c>
      <c r="R40" s="8">
        <f t="shared" si="12"/>
        <v>-16.155000000000001</v>
      </c>
      <c r="S40" s="8">
        <f t="shared" si="12"/>
        <v>17.95</v>
      </c>
      <c r="T40" s="8">
        <f t="shared" si="12"/>
        <v>-17.95</v>
      </c>
      <c r="U40" s="8">
        <f t="shared" si="12"/>
        <v>14.25</v>
      </c>
      <c r="V40" s="8">
        <f t="shared" si="12"/>
        <v>-14.25</v>
      </c>
      <c r="W40" s="8">
        <f t="shared" si="12"/>
        <v>14.25</v>
      </c>
      <c r="X40" s="8">
        <f t="shared" si="12"/>
        <v>-14.25</v>
      </c>
    </row>
    <row r="41" spans="1:24" x14ac:dyDescent="0.3">
      <c r="B41" s="6"/>
      <c r="C41" s="6"/>
      <c r="D41" s="6"/>
      <c r="E41" s="6"/>
      <c r="F41" s="6"/>
      <c r="G41" s="6"/>
    </row>
    <row r="42" spans="1:24" x14ac:dyDescent="0.3">
      <c r="B42" s="11"/>
      <c r="C42" s="11"/>
      <c r="D42" s="11"/>
      <c r="E42" s="11"/>
      <c r="F42" s="11"/>
      <c r="G42" s="11"/>
    </row>
    <row r="184" spans="13:16" x14ac:dyDescent="0.3">
      <c r="M184"/>
      <c r="N184"/>
      <c r="O184"/>
      <c r="P184"/>
    </row>
    <row r="185" spans="13:16" x14ac:dyDescent="0.3">
      <c r="M185"/>
      <c r="N185"/>
      <c r="O185"/>
      <c r="P185"/>
    </row>
    <row r="186" spans="13:16" x14ac:dyDescent="0.3">
      <c r="M186"/>
      <c r="N186"/>
      <c r="O186"/>
      <c r="P186"/>
    </row>
    <row r="187" spans="13:16" x14ac:dyDescent="0.3">
      <c r="M187"/>
      <c r="N187"/>
      <c r="O187"/>
      <c r="P187"/>
    </row>
    <row r="188" spans="13:16" x14ac:dyDescent="0.3">
      <c r="M188"/>
      <c r="N188"/>
      <c r="O188"/>
      <c r="P188"/>
    </row>
    <row r="189" spans="13:16" x14ac:dyDescent="0.3">
      <c r="M189"/>
      <c r="N189"/>
      <c r="O189"/>
      <c r="P189"/>
    </row>
    <row r="190" spans="13:16" x14ac:dyDescent="0.3">
      <c r="M190"/>
      <c r="N190"/>
      <c r="O190"/>
      <c r="P190"/>
    </row>
    <row r="191" spans="13:16" x14ac:dyDescent="0.3">
      <c r="M191"/>
      <c r="N191"/>
      <c r="O191"/>
      <c r="P191"/>
    </row>
    <row r="192" spans="13:16" x14ac:dyDescent="0.3">
      <c r="M192"/>
      <c r="N192"/>
      <c r="O192"/>
      <c r="P192"/>
    </row>
    <row r="193" spans="13:16" x14ac:dyDescent="0.3">
      <c r="M193"/>
      <c r="N193"/>
      <c r="O193"/>
      <c r="P193"/>
    </row>
    <row r="194" spans="13:16" x14ac:dyDescent="0.3">
      <c r="M194"/>
      <c r="N194"/>
      <c r="O194"/>
      <c r="P194"/>
    </row>
    <row r="195" spans="13:16" x14ac:dyDescent="0.3">
      <c r="M195"/>
      <c r="N195"/>
      <c r="O195"/>
      <c r="P195"/>
    </row>
    <row r="196" spans="13:16" x14ac:dyDescent="0.3">
      <c r="M196"/>
      <c r="N196"/>
      <c r="O196"/>
      <c r="P196"/>
    </row>
    <row r="197" spans="13:16" x14ac:dyDescent="0.3">
      <c r="M197"/>
      <c r="N197"/>
      <c r="O197"/>
      <c r="P197"/>
    </row>
    <row r="198" spans="13:16" x14ac:dyDescent="0.3">
      <c r="M198"/>
      <c r="N198"/>
      <c r="O198"/>
      <c r="P198"/>
    </row>
    <row r="199" spans="13:16" x14ac:dyDescent="0.3">
      <c r="M199"/>
      <c r="N199"/>
      <c r="O199"/>
      <c r="P199"/>
    </row>
    <row r="200" spans="13:16" x14ac:dyDescent="0.3">
      <c r="M200"/>
      <c r="N200"/>
      <c r="O200"/>
      <c r="P200"/>
    </row>
    <row r="201" spans="13:16" x14ac:dyDescent="0.3">
      <c r="M201"/>
      <c r="N201"/>
      <c r="O201"/>
      <c r="P201"/>
    </row>
    <row r="202" spans="13:16" x14ac:dyDescent="0.3">
      <c r="M202"/>
      <c r="N202"/>
      <c r="O202"/>
      <c r="P202"/>
    </row>
    <row r="203" spans="13:16" x14ac:dyDescent="0.3">
      <c r="M203"/>
      <c r="N203"/>
      <c r="O203"/>
      <c r="P203"/>
    </row>
    <row r="204" spans="13:16" x14ac:dyDescent="0.3">
      <c r="M204"/>
      <c r="N204"/>
      <c r="O204"/>
      <c r="P204"/>
    </row>
    <row r="205" spans="13:16" x14ac:dyDescent="0.3">
      <c r="M205"/>
      <c r="N205"/>
      <c r="O205"/>
      <c r="P205"/>
    </row>
    <row r="206" spans="13:16" x14ac:dyDescent="0.3">
      <c r="M206"/>
      <c r="N206"/>
      <c r="O206"/>
      <c r="P206"/>
    </row>
    <row r="207" spans="13:16" x14ac:dyDescent="0.3">
      <c r="M207"/>
      <c r="N207"/>
      <c r="O207"/>
      <c r="P207"/>
    </row>
    <row r="208" spans="13:16" x14ac:dyDescent="0.3">
      <c r="M208"/>
      <c r="N208"/>
      <c r="O208"/>
      <c r="P208"/>
    </row>
    <row r="209" spans="13:16" x14ac:dyDescent="0.3">
      <c r="M209"/>
      <c r="N209"/>
      <c r="O209"/>
      <c r="P209"/>
    </row>
    <row r="210" spans="13:16" x14ac:dyDescent="0.3">
      <c r="M210"/>
      <c r="N210"/>
      <c r="O210"/>
      <c r="P210"/>
    </row>
    <row r="211" spans="13:16" x14ac:dyDescent="0.3">
      <c r="M211"/>
      <c r="N211"/>
      <c r="O211"/>
      <c r="P211"/>
    </row>
    <row r="212" spans="13:16" x14ac:dyDescent="0.3">
      <c r="M212"/>
      <c r="N212"/>
      <c r="O212"/>
      <c r="P212"/>
    </row>
    <row r="213" spans="13:16" x14ac:dyDescent="0.3">
      <c r="M213"/>
      <c r="N213"/>
      <c r="O213"/>
      <c r="P213"/>
    </row>
    <row r="214" spans="13:16" x14ac:dyDescent="0.3">
      <c r="M214"/>
      <c r="N214"/>
      <c r="O214"/>
      <c r="P214"/>
    </row>
    <row r="215" spans="13:16" x14ac:dyDescent="0.3">
      <c r="M215"/>
      <c r="N215"/>
      <c r="O215"/>
      <c r="P215"/>
    </row>
    <row r="216" spans="13:16" x14ac:dyDescent="0.3">
      <c r="M216"/>
      <c r="N216"/>
      <c r="O216"/>
      <c r="P216"/>
    </row>
    <row r="217" spans="13:16" x14ac:dyDescent="0.3">
      <c r="M217"/>
      <c r="N217"/>
      <c r="O217"/>
      <c r="P217"/>
    </row>
    <row r="218" spans="13:16" x14ac:dyDescent="0.3">
      <c r="M218"/>
      <c r="N218"/>
      <c r="O218"/>
      <c r="P218"/>
    </row>
    <row r="219" spans="13:16" x14ac:dyDescent="0.3">
      <c r="M219"/>
      <c r="N219"/>
      <c r="O219"/>
      <c r="P219"/>
    </row>
    <row r="220" spans="13:16" x14ac:dyDescent="0.3">
      <c r="M220"/>
      <c r="N220"/>
      <c r="O220"/>
      <c r="P220"/>
    </row>
    <row r="221" spans="13:16" x14ac:dyDescent="0.3">
      <c r="M221"/>
      <c r="N221"/>
      <c r="O221"/>
      <c r="P221"/>
    </row>
    <row r="222" spans="13:16" x14ac:dyDescent="0.3">
      <c r="M222"/>
      <c r="N222"/>
      <c r="O222"/>
      <c r="P222"/>
    </row>
    <row r="223" spans="13:16" x14ac:dyDescent="0.3">
      <c r="M223"/>
      <c r="N223"/>
      <c r="O223"/>
      <c r="P223"/>
    </row>
    <row r="224" spans="13:16" x14ac:dyDescent="0.3">
      <c r="M224"/>
      <c r="N224"/>
      <c r="O224"/>
      <c r="P224"/>
    </row>
    <row r="225" spans="13:16" x14ac:dyDescent="0.3">
      <c r="M225"/>
      <c r="N225"/>
      <c r="O225"/>
      <c r="P225"/>
    </row>
    <row r="226" spans="13:16" x14ac:dyDescent="0.3">
      <c r="M226"/>
      <c r="N226"/>
      <c r="O226"/>
      <c r="P226"/>
    </row>
    <row r="227" spans="13:16" x14ac:dyDescent="0.3">
      <c r="M227"/>
      <c r="N227"/>
      <c r="O227"/>
      <c r="P227"/>
    </row>
    <row r="228" spans="13:16" x14ac:dyDescent="0.3">
      <c r="M228"/>
      <c r="N228"/>
      <c r="O228"/>
      <c r="P228"/>
    </row>
    <row r="229" spans="13:16" x14ac:dyDescent="0.3">
      <c r="M229"/>
      <c r="N229"/>
      <c r="O229"/>
      <c r="P229"/>
    </row>
    <row r="230" spans="13:16" x14ac:dyDescent="0.3">
      <c r="M230"/>
      <c r="N230"/>
      <c r="O230"/>
      <c r="P230"/>
    </row>
    <row r="231" spans="13:16" x14ac:dyDescent="0.3">
      <c r="M231"/>
      <c r="N231"/>
      <c r="O231"/>
      <c r="P231"/>
    </row>
    <row r="232" spans="13:16" x14ac:dyDescent="0.3">
      <c r="M232"/>
      <c r="N232"/>
      <c r="O232"/>
      <c r="P232"/>
    </row>
    <row r="233" spans="13:16" x14ac:dyDescent="0.3">
      <c r="M233"/>
      <c r="N233"/>
      <c r="O233"/>
      <c r="P233"/>
    </row>
    <row r="234" spans="13:16" x14ac:dyDescent="0.3">
      <c r="M234"/>
      <c r="N234"/>
      <c r="O234"/>
      <c r="P234"/>
    </row>
    <row r="235" spans="13:16" x14ac:dyDescent="0.3">
      <c r="M235"/>
      <c r="N235"/>
      <c r="O235"/>
      <c r="P235"/>
    </row>
    <row r="236" spans="13:16" x14ac:dyDescent="0.3">
      <c r="M236"/>
      <c r="N236"/>
      <c r="O236"/>
      <c r="P236"/>
    </row>
    <row r="237" spans="13:16" x14ac:dyDescent="0.3">
      <c r="M237"/>
      <c r="N237"/>
      <c r="O237"/>
      <c r="P237"/>
    </row>
    <row r="238" spans="13:16" x14ac:dyDescent="0.3">
      <c r="M238"/>
      <c r="N238"/>
      <c r="O238"/>
      <c r="P238"/>
    </row>
    <row r="239" spans="13:16" x14ac:dyDescent="0.3">
      <c r="M239"/>
      <c r="N239"/>
      <c r="O239"/>
      <c r="P239"/>
    </row>
    <row r="240" spans="13:16" x14ac:dyDescent="0.3">
      <c r="M240"/>
      <c r="N240"/>
      <c r="O240"/>
      <c r="P240"/>
    </row>
    <row r="241" spans="13:16" x14ac:dyDescent="0.3">
      <c r="M241"/>
      <c r="N241"/>
      <c r="O241"/>
      <c r="P241"/>
    </row>
    <row r="242" spans="13:16" x14ac:dyDescent="0.3">
      <c r="M242"/>
      <c r="N242"/>
      <c r="O242"/>
      <c r="P242"/>
    </row>
    <row r="243" spans="13:16" x14ac:dyDescent="0.3">
      <c r="M243"/>
      <c r="N243"/>
      <c r="O243"/>
      <c r="P243"/>
    </row>
    <row r="244" spans="13:16" x14ac:dyDescent="0.3">
      <c r="M244"/>
      <c r="N244"/>
      <c r="O244"/>
      <c r="P244"/>
    </row>
    <row r="245" spans="13:16" x14ac:dyDescent="0.3">
      <c r="M245"/>
      <c r="N245"/>
      <c r="O245"/>
      <c r="P245"/>
    </row>
    <row r="246" spans="13:16" x14ac:dyDescent="0.3">
      <c r="M246"/>
      <c r="N246"/>
      <c r="O246"/>
      <c r="P246"/>
    </row>
    <row r="247" spans="13:16" x14ac:dyDescent="0.3">
      <c r="M247"/>
      <c r="N247"/>
      <c r="O247"/>
      <c r="P247"/>
    </row>
    <row r="248" spans="13:16" x14ac:dyDescent="0.3">
      <c r="M248"/>
      <c r="N248"/>
      <c r="O248"/>
      <c r="P248"/>
    </row>
    <row r="249" spans="13:16" x14ac:dyDescent="0.3">
      <c r="M249"/>
      <c r="N249"/>
      <c r="O249"/>
      <c r="P249"/>
    </row>
    <row r="250" spans="13:16" x14ac:dyDescent="0.3">
      <c r="M250"/>
      <c r="N250"/>
      <c r="O250"/>
      <c r="P250"/>
    </row>
    <row r="251" spans="13:16" x14ac:dyDescent="0.3">
      <c r="M251"/>
      <c r="N251"/>
      <c r="O251"/>
      <c r="P251"/>
    </row>
    <row r="252" spans="13:16" x14ac:dyDescent="0.3">
      <c r="M252"/>
      <c r="N252"/>
      <c r="O252"/>
      <c r="P252"/>
    </row>
    <row r="253" spans="13:16" x14ac:dyDescent="0.3">
      <c r="M253"/>
      <c r="N253"/>
      <c r="O253"/>
      <c r="P253"/>
    </row>
    <row r="254" spans="13:16" x14ac:dyDescent="0.3">
      <c r="M254"/>
      <c r="N254"/>
      <c r="O254"/>
      <c r="P254"/>
    </row>
    <row r="255" spans="13:16" x14ac:dyDescent="0.3">
      <c r="M255"/>
      <c r="N255"/>
      <c r="O255"/>
      <c r="P255"/>
    </row>
    <row r="256" spans="13:16" x14ac:dyDescent="0.3">
      <c r="M256"/>
      <c r="N256"/>
      <c r="O256"/>
      <c r="P256"/>
    </row>
    <row r="257" spans="13:16" x14ac:dyDescent="0.3">
      <c r="M257"/>
      <c r="N257"/>
      <c r="O257"/>
      <c r="P257"/>
    </row>
    <row r="258" spans="13:16" x14ac:dyDescent="0.3">
      <c r="M258"/>
      <c r="N258"/>
      <c r="O258"/>
      <c r="P258"/>
    </row>
    <row r="259" spans="13:16" x14ac:dyDescent="0.3">
      <c r="M259"/>
      <c r="N259"/>
      <c r="O259"/>
      <c r="P259"/>
    </row>
    <row r="260" spans="13:16" x14ac:dyDescent="0.3">
      <c r="M260"/>
      <c r="N260"/>
      <c r="O260"/>
      <c r="P260"/>
    </row>
    <row r="261" spans="13:16" x14ac:dyDescent="0.3">
      <c r="M261"/>
      <c r="N261"/>
      <c r="O261"/>
      <c r="P261"/>
    </row>
    <row r="262" spans="13:16" x14ac:dyDescent="0.3">
      <c r="M262"/>
      <c r="N262"/>
      <c r="O262"/>
      <c r="P262"/>
    </row>
    <row r="263" spans="13:16" x14ac:dyDescent="0.3">
      <c r="M263"/>
      <c r="N263"/>
      <c r="O263"/>
      <c r="P263"/>
    </row>
    <row r="264" spans="13:16" x14ac:dyDescent="0.3">
      <c r="M264"/>
      <c r="N264"/>
      <c r="O264"/>
      <c r="P264"/>
    </row>
    <row r="265" spans="13:16" x14ac:dyDescent="0.3">
      <c r="M265"/>
      <c r="N265"/>
      <c r="O265"/>
      <c r="P265"/>
    </row>
    <row r="266" spans="13:16" x14ac:dyDescent="0.3">
      <c r="M266"/>
      <c r="N266"/>
      <c r="O266"/>
      <c r="P266"/>
    </row>
    <row r="267" spans="13:16" x14ac:dyDescent="0.3">
      <c r="M267"/>
      <c r="N267"/>
      <c r="O267"/>
      <c r="P267"/>
    </row>
    <row r="268" spans="13:16" x14ac:dyDescent="0.3">
      <c r="M268"/>
      <c r="N268"/>
      <c r="O268"/>
      <c r="P268"/>
    </row>
    <row r="269" spans="13:16" x14ac:dyDescent="0.3">
      <c r="M269"/>
      <c r="N269"/>
      <c r="O269"/>
      <c r="P269"/>
    </row>
    <row r="270" spans="13:16" x14ac:dyDescent="0.3">
      <c r="M270"/>
      <c r="N270"/>
      <c r="O270"/>
      <c r="P270"/>
    </row>
    <row r="271" spans="13:16" x14ac:dyDescent="0.3">
      <c r="M271"/>
      <c r="N271"/>
      <c r="O271"/>
      <c r="P271"/>
    </row>
    <row r="272" spans="13:16" x14ac:dyDescent="0.3">
      <c r="M272"/>
      <c r="N272"/>
      <c r="O272"/>
      <c r="P272"/>
    </row>
    <row r="273" spans="13:16" x14ac:dyDescent="0.3">
      <c r="M273"/>
      <c r="N273"/>
      <c r="O273"/>
      <c r="P273"/>
    </row>
    <row r="274" spans="13:16" x14ac:dyDescent="0.3">
      <c r="M274"/>
      <c r="N274"/>
      <c r="O274"/>
      <c r="P274"/>
    </row>
    <row r="275" spans="13:16" x14ac:dyDescent="0.3">
      <c r="M275"/>
      <c r="N275"/>
      <c r="O275"/>
      <c r="P275"/>
    </row>
    <row r="276" spans="13:16" x14ac:dyDescent="0.3">
      <c r="M276"/>
      <c r="N276"/>
      <c r="O276"/>
      <c r="P276"/>
    </row>
    <row r="277" spans="13:16" x14ac:dyDescent="0.3">
      <c r="M277"/>
      <c r="N277"/>
      <c r="O277"/>
      <c r="P277"/>
    </row>
    <row r="278" spans="13:16" x14ac:dyDescent="0.3">
      <c r="M278"/>
      <c r="N278"/>
      <c r="O278"/>
      <c r="P278"/>
    </row>
    <row r="279" spans="13:16" x14ac:dyDescent="0.3">
      <c r="M279"/>
      <c r="N279"/>
      <c r="O279"/>
      <c r="P279"/>
    </row>
    <row r="280" spans="13:16" x14ac:dyDescent="0.3">
      <c r="M280"/>
      <c r="N280"/>
      <c r="O280"/>
      <c r="P280"/>
    </row>
    <row r="281" spans="13:16" x14ac:dyDescent="0.3">
      <c r="M281"/>
      <c r="N281"/>
      <c r="O281"/>
      <c r="P281"/>
    </row>
    <row r="282" spans="13:16" x14ac:dyDescent="0.3">
      <c r="M282"/>
      <c r="N282"/>
      <c r="O282"/>
      <c r="P282"/>
    </row>
    <row r="283" spans="13:16" x14ac:dyDescent="0.3">
      <c r="M283"/>
      <c r="N283"/>
      <c r="O283"/>
      <c r="P283"/>
    </row>
    <row r="284" spans="13:16" x14ac:dyDescent="0.3">
      <c r="M284"/>
      <c r="N284"/>
      <c r="O284"/>
      <c r="P284"/>
    </row>
    <row r="285" spans="13:16" x14ac:dyDescent="0.3">
      <c r="M285"/>
      <c r="N285"/>
      <c r="O285"/>
      <c r="P285"/>
    </row>
    <row r="286" spans="13:16" x14ac:dyDescent="0.3">
      <c r="M286"/>
      <c r="N286"/>
      <c r="O286"/>
      <c r="P286"/>
    </row>
    <row r="287" spans="13:16" x14ac:dyDescent="0.3">
      <c r="M287"/>
      <c r="N287"/>
      <c r="O287"/>
      <c r="P287"/>
    </row>
    <row r="288" spans="13:16" x14ac:dyDescent="0.3">
      <c r="M288"/>
      <c r="N288"/>
      <c r="O288"/>
      <c r="P288"/>
    </row>
    <row r="289" spans="13:16" x14ac:dyDescent="0.3">
      <c r="M289"/>
      <c r="N289"/>
      <c r="O289"/>
      <c r="P289"/>
    </row>
    <row r="290" spans="13:16" x14ac:dyDescent="0.3">
      <c r="M290"/>
      <c r="N290"/>
      <c r="O290"/>
      <c r="P290"/>
    </row>
    <row r="291" spans="13:16" x14ac:dyDescent="0.3">
      <c r="M291"/>
      <c r="N291"/>
      <c r="O291"/>
      <c r="P291"/>
    </row>
    <row r="292" spans="13:16" x14ac:dyDescent="0.3">
      <c r="M292"/>
      <c r="N292"/>
      <c r="O292"/>
      <c r="P292"/>
    </row>
    <row r="293" spans="13:16" x14ac:dyDescent="0.3">
      <c r="M293"/>
      <c r="N293"/>
      <c r="O293"/>
      <c r="P293"/>
    </row>
    <row r="294" spans="13:16" x14ac:dyDescent="0.3">
      <c r="M294"/>
      <c r="N294"/>
      <c r="O294"/>
      <c r="P294"/>
    </row>
    <row r="295" spans="13:16" x14ac:dyDescent="0.3">
      <c r="M295"/>
      <c r="N295"/>
      <c r="O295"/>
      <c r="P295"/>
    </row>
    <row r="296" spans="13:16" x14ac:dyDescent="0.3">
      <c r="M296"/>
      <c r="N296"/>
      <c r="O296"/>
      <c r="P296"/>
    </row>
    <row r="297" spans="13:16" x14ac:dyDescent="0.3">
      <c r="M297"/>
      <c r="N297"/>
      <c r="O297"/>
      <c r="P297"/>
    </row>
    <row r="298" spans="13:16" x14ac:dyDescent="0.3">
      <c r="M298"/>
      <c r="N298"/>
      <c r="O298"/>
      <c r="P298"/>
    </row>
    <row r="299" spans="13:16" x14ac:dyDescent="0.3">
      <c r="M299"/>
      <c r="N299"/>
      <c r="O299"/>
      <c r="P299"/>
    </row>
    <row r="300" spans="13:16" x14ac:dyDescent="0.3">
      <c r="M300"/>
      <c r="N300"/>
      <c r="O300"/>
      <c r="P300"/>
    </row>
    <row r="301" spans="13:16" x14ac:dyDescent="0.3">
      <c r="M301"/>
      <c r="N301"/>
      <c r="O301"/>
      <c r="P301"/>
    </row>
    <row r="302" spans="13:16" x14ac:dyDescent="0.3">
      <c r="M302"/>
      <c r="N302"/>
      <c r="O302"/>
      <c r="P302"/>
    </row>
    <row r="303" spans="13:16" x14ac:dyDescent="0.3">
      <c r="M303"/>
      <c r="N303"/>
      <c r="O303"/>
      <c r="P303"/>
    </row>
    <row r="304" spans="13:16" x14ac:dyDescent="0.3">
      <c r="M304"/>
      <c r="N304"/>
      <c r="O304"/>
      <c r="P304"/>
    </row>
    <row r="305" spans="13:16" x14ac:dyDescent="0.3">
      <c r="M305"/>
      <c r="N305"/>
      <c r="O305"/>
      <c r="P305"/>
    </row>
    <row r="306" spans="13:16" x14ac:dyDescent="0.3">
      <c r="M306"/>
      <c r="N306"/>
      <c r="O306"/>
      <c r="P306"/>
    </row>
    <row r="307" spans="13:16" x14ac:dyDescent="0.3">
      <c r="M307"/>
      <c r="N307"/>
      <c r="O307"/>
      <c r="P307"/>
    </row>
    <row r="308" spans="13:16" x14ac:dyDescent="0.3">
      <c r="M308"/>
      <c r="N308"/>
      <c r="O308"/>
      <c r="P308"/>
    </row>
    <row r="309" spans="13:16" x14ac:dyDescent="0.3">
      <c r="M309"/>
      <c r="N309"/>
      <c r="O309"/>
      <c r="P309"/>
    </row>
    <row r="310" spans="13:16" x14ac:dyDescent="0.3">
      <c r="M310"/>
      <c r="N310"/>
      <c r="O310"/>
      <c r="P310"/>
    </row>
    <row r="311" spans="13:16" x14ac:dyDescent="0.3">
      <c r="M311"/>
      <c r="N311"/>
      <c r="O311"/>
      <c r="P311"/>
    </row>
    <row r="312" spans="13:16" x14ac:dyDescent="0.3">
      <c r="M312"/>
      <c r="N312"/>
      <c r="O312"/>
      <c r="P312"/>
    </row>
    <row r="313" spans="13:16" x14ac:dyDescent="0.3">
      <c r="M313"/>
      <c r="N313"/>
      <c r="O313"/>
      <c r="P313"/>
    </row>
    <row r="314" spans="13:16" x14ac:dyDescent="0.3">
      <c r="M314"/>
      <c r="N314"/>
      <c r="O314"/>
      <c r="P314"/>
    </row>
    <row r="315" spans="13:16" x14ac:dyDescent="0.3">
      <c r="M315"/>
      <c r="N315"/>
      <c r="O315"/>
      <c r="P315"/>
    </row>
    <row r="316" spans="13:16" x14ac:dyDescent="0.3">
      <c r="M316"/>
      <c r="N316"/>
      <c r="O316"/>
      <c r="P316"/>
    </row>
    <row r="317" spans="13:16" x14ac:dyDescent="0.3">
      <c r="M317"/>
      <c r="N317"/>
      <c r="O317"/>
      <c r="P317"/>
    </row>
    <row r="318" spans="13:16" x14ac:dyDescent="0.3">
      <c r="M318"/>
      <c r="N318"/>
      <c r="O318"/>
      <c r="P318"/>
    </row>
    <row r="319" spans="13:16" x14ac:dyDescent="0.3">
      <c r="M319"/>
      <c r="N319"/>
      <c r="O319"/>
      <c r="P319"/>
    </row>
    <row r="320" spans="13:16" x14ac:dyDescent="0.3">
      <c r="M320"/>
      <c r="N320"/>
      <c r="O320"/>
      <c r="P320"/>
    </row>
    <row r="321" spans="13:16" x14ac:dyDescent="0.3">
      <c r="M321"/>
      <c r="N321"/>
      <c r="O321"/>
      <c r="P321"/>
    </row>
    <row r="322" spans="13:16" x14ac:dyDescent="0.3">
      <c r="M322"/>
      <c r="N322"/>
      <c r="O322"/>
      <c r="P322"/>
    </row>
    <row r="323" spans="13:16" x14ac:dyDescent="0.3">
      <c r="M323"/>
      <c r="N323"/>
      <c r="O323"/>
      <c r="P323"/>
    </row>
    <row r="324" spans="13:16" x14ac:dyDescent="0.3">
      <c r="M324"/>
      <c r="N324"/>
      <c r="O324"/>
      <c r="P324"/>
    </row>
    <row r="325" spans="13:16" x14ac:dyDescent="0.3">
      <c r="M325"/>
      <c r="N325"/>
      <c r="O325"/>
      <c r="P325"/>
    </row>
    <row r="326" spans="13:16" x14ac:dyDescent="0.3">
      <c r="M326"/>
      <c r="N326"/>
      <c r="O326"/>
      <c r="P326"/>
    </row>
    <row r="327" spans="13:16" x14ac:dyDescent="0.3">
      <c r="M327"/>
      <c r="N327"/>
      <c r="O327"/>
      <c r="P327"/>
    </row>
    <row r="328" spans="13:16" x14ac:dyDescent="0.3">
      <c r="M328"/>
      <c r="N328"/>
      <c r="O328"/>
      <c r="P328"/>
    </row>
    <row r="329" spans="13:16" x14ac:dyDescent="0.3">
      <c r="M329"/>
      <c r="N329"/>
      <c r="O329"/>
      <c r="P329"/>
    </row>
    <row r="330" spans="13:16" x14ac:dyDescent="0.3">
      <c r="M330"/>
      <c r="N330"/>
      <c r="O330"/>
      <c r="P330"/>
    </row>
    <row r="331" spans="13:16" x14ac:dyDescent="0.3">
      <c r="M331"/>
      <c r="N331"/>
      <c r="O331"/>
      <c r="P331"/>
    </row>
    <row r="332" spans="13:16" x14ac:dyDescent="0.3">
      <c r="M332"/>
      <c r="N332"/>
      <c r="O332"/>
      <c r="P332"/>
    </row>
    <row r="333" spans="13:16" x14ac:dyDescent="0.3">
      <c r="M333"/>
      <c r="N333"/>
      <c r="O333"/>
      <c r="P333"/>
    </row>
    <row r="334" spans="13:16" x14ac:dyDescent="0.3">
      <c r="M334"/>
      <c r="N334"/>
      <c r="O334"/>
      <c r="P334"/>
    </row>
    <row r="335" spans="13:16" x14ac:dyDescent="0.3">
      <c r="M335"/>
      <c r="N335"/>
      <c r="O335"/>
      <c r="P335"/>
    </row>
    <row r="336" spans="13:16" x14ac:dyDescent="0.3">
      <c r="M336"/>
      <c r="N336"/>
      <c r="O336"/>
      <c r="P336"/>
    </row>
    <row r="337" spans="13:16" x14ac:dyDescent="0.3">
      <c r="M337"/>
      <c r="N337"/>
      <c r="O337"/>
      <c r="P337"/>
    </row>
    <row r="338" spans="13:16" x14ac:dyDescent="0.3">
      <c r="M338"/>
      <c r="N338"/>
      <c r="O338"/>
      <c r="P338"/>
    </row>
    <row r="339" spans="13:16" x14ac:dyDescent="0.3">
      <c r="M339"/>
      <c r="N339"/>
      <c r="O339"/>
      <c r="P339"/>
    </row>
    <row r="340" spans="13:16" x14ac:dyDescent="0.3">
      <c r="M340"/>
      <c r="N340"/>
      <c r="O340"/>
      <c r="P340"/>
    </row>
    <row r="341" spans="13:16" x14ac:dyDescent="0.3">
      <c r="M341"/>
      <c r="N341"/>
      <c r="O341"/>
      <c r="P341"/>
    </row>
    <row r="342" spans="13:16" x14ac:dyDescent="0.3">
      <c r="M342"/>
      <c r="N342"/>
      <c r="O342"/>
      <c r="P342"/>
    </row>
    <row r="343" spans="13:16" x14ac:dyDescent="0.3">
      <c r="M343"/>
      <c r="N343"/>
      <c r="O343"/>
      <c r="P343"/>
    </row>
    <row r="344" spans="13:16" x14ac:dyDescent="0.3">
      <c r="M344"/>
      <c r="N344"/>
      <c r="O344"/>
      <c r="P344"/>
    </row>
    <row r="345" spans="13:16" x14ac:dyDescent="0.3">
      <c r="M345"/>
      <c r="N345"/>
      <c r="O345"/>
      <c r="P345"/>
    </row>
    <row r="346" spans="13:16" x14ac:dyDescent="0.3">
      <c r="M346"/>
      <c r="N346"/>
      <c r="O346"/>
      <c r="P346"/>
    </row>
    <row r="347" spans="13:16" x14ac:dyDescent="0.3">
      <c r="M347"/>
      <c r="N347"/>
      <c r="O347"/>
      <c r="P347"/>
    </row>
    <row r="348" spans="13:16" x14ac:dyDescent="0.3">
      <c r="M348"/>
      <c r="N348"/>
      <c r="O348"/>
      <c r="P348"/>
    </row>
    <row r="349" spans="13:16" x14ac:dyDescent="0.3">
      <c r="M349"/>
      <c r="N349"/>
      <c r="O349"/>
      <c r="P349"/>
    </row>
    <row r="350" spans="13:16" x14ac:dyDescent="0.3">
      <c r="M350"/>
      <c r="N350"/>
      <c r="O350"/>
      <c r="P350"/>
    </row>
    <row r="351" spans="13:16" x14ac:dyDescent="0.3">
      <c r="M351"/>
      <c r="N351"/>
      <c r="O351"/>
      <c r="P351"/>
    </row>
    <row r="352" spans="13:16" x14ac:dyDescent="0.3">
      <c r="M352"/>
      <c r="N352"/>
      <c r="O352"/>
      <c r="P352"/>
    </row>
    <row r="353" spans="13:16" x14ac:dyDescent="0.3">
      <c r="M353"/>
      <c r="N353"/>
      <c r="O353"/>
      <c r="P353"/>
    </row>
    <row r="354" spans="13:16" x14ac:dyDescent="0.3">
      <c r="M354"/>
      <c r="N354"/>
      <c r="O354"/>
      <c r="P354"/>
    </row>
    <row r="355" spans="13:16" x14ac:dyDescent="0.3">
      <c r="M355"/>
      <c r="N355"/>
      <c r="O355"/>
      <c r="P355"/>
    </row>
    <row r="356" spans="13:16" x14ac:dyDescent="0.3">
      <c r="M356"/>
      <c r="N356"/>
      <c r="O356"/>
      <c r="P356"/>
    </row>
    <row r="357" spans="13:16" x14ac:dyDescent="0.3">
      <c r="M357"/>
      <c r="N357"/>
      <c r="O357"/>
      <c r="P357"/>
    </row>
    <row r="358" spans="13:16" x14ac:dyDescent="0.3">
      <c r="M358"/>
      <c r="N358"/>
      <c r="O358"/>
      <c r="P358"/>
    </row>
    <row r="359" spans="13:16" x14ac:dyDescent="0.3">
      <c r="M359"/>
      <c r="N359"/>
      <c r="O359"/>
      <c r="P359"/>
    </row>
    <row r="360" spans="13:16" x14ac:dyDescent="0.3">
      <c r="M360"/>
      <c r="N360"/>
      <c r="O360"/>
      <c r="P360"/>
    </row>
    <row r="361" spans="13:16" x14ac:dyDescent="0.3">
      <c r="M361"/>
      <c r="N361"/>
      <c r="O361"/>
      <c r="P361"/>
    </row>
    <row r="362" spans="13:16" x14ac:dyDescent="0.3">
      <c r="M362"/>
      <c r="N362"/>
      <c r="O362"/>
      <c r="P362"/>
    </row>
    <row r="363" spans="13:16" x14ac:dyDescent="0.3">
      <c r="M363"/>
      <c r="N363"/>
      <c r="O363"/>
      <c r="P363"/>
    </row>
    <row r="364" spans="13:16" x14ac:dyDescent="0.3">
      <c r="M364"/>
      <c r="N364"/>
      <c r="O364"/>
      <c r="P364"/>
    </row>
    <row r="365" spans="13:16" x14ac:dyDescent="0.3">
      <c r="M365"/>
      <c r="N365"/>
      <c r="O365"/>
      <c r="P365"/>
    </row>
    <row r="366" spans="13:16" x14ac:dyDescent="0.3">
      <c r="M366"/>
      <c r="N366"/>
      <c r="O366"/>
      <c r="P366"/>
    </row>
    <row r="367" spans="13:16" x14ac:dyDescent="0.3">
      <c r="M367"/>
      <c r="N367"/>
      <c r="O367"/>
      <c r="P367"/>
    </row>
    <row r="368" spans="13:16" x14ac:dyDescent="0.3">
      <c r="M368"/>
      <c r="N368"/>
      <c r="O368"/>
      <c r="P368"/>
    </row>
    <row r="369" spans="13:16" x14ac:dyDescent="0.3">
      <c r="M369"/>
      <c r="N369"/>
      <c r="O369"/>
      <c r="P369"/>
    </row>
    <row r="370" spans="13:16" x14ac:dyDescent="0.3">
      <c r="M370"/>
      <c r="N370"/>
      <c r="O370"/>
      <c r="P370"/>
    </row>
    <row r="371" spans="13:16" x14ac:dyDescent="0.3">
      <c r="M371"/>
      <c r="N371"/>
      <c r="O371"/>
      <c r="P371"/>
    </row>
    <row r="372" spans="13:16" x14ac:dyDescent="0.3">
      <c r="M372"/>
      <c r="N372"/>
      <c r="O372"/>
      <c r="P372"/>
    </row>
    <row r="373" spans="13:16" x14ac:dyDescent="0.3">
      <c r="M373"/>
      <c r="N373"/>
      <c r="O373"/>
      <c r="P373"/>
    </row>
    <row r="374" spans="13:16" x14ac:dyDescent="0.3">
      <c r="M374"/>
      <c r="N374"/>
      <c r="O374"/>
      <c r="P374"/>
    </row>
    <row r="375" spans="13:16" x14ac:dyDescent="0.3">
      <c r="M375"/>
      <c r="N375"/>
      <c r="O375"/>
      <c r="P375"/>
    </row>
    <row r="376" spans="13:16" x14ac:dyDescent="0.3">
      <c r="M376"/>
      <c r="N376"/>
      <c r="O376"/>
      <c r="P376"/>
    </row>
    <row r="377" spans="13:16" x14ac:dyDescent="0.3">
      <c r="M377"/>
      <c r="N377"/>
      <c r="O377"/>
      <c r="P377"/>
    </row>
    <row r="378" spans="13:16" x14ac:dyDescent="0.3">
      <c r="M378"/>
      <c r="N378"/>
      <c r="O378"/>
      <c r="P378"/>
    </row>
    <row r="379" spans="13:16" x14ac:dyDescent="0.3">
      <c r="M379"/>
      <c r="N379"/>
      <c r="O379"/>
      <c r="P379"/>
    </row>
    <row r="380" spans="13:16" x14ac:dyDescent="0.3">
      <c r="M380"/>
      <c r="N380"/>
      <c r="O380"/>
      <c r="P380"/>
    </row>
    <row r="381" spans="13:16" x14ac:dyDescent="0.3">
      <c r="M381"/>
      <c r="N381"/>
      <c r="O381"/>
      <c r="P381"/>
    </row>
    <row r="382" spans="13:16" x14ac:dyDescent="0.3">
      <c r="M382"/>
      <c r="N382"/>
      <c r="O382"/>
      <c r="P382"/>
    </row>
    <row r="383" spans="13:16" x14ac:dyDescent="0.3">
      <c r="M383"/>
      <c r="N383"/>
      <c r="O383"/>
      <c r="P383"/>
    </row>
    <row r="384" spans="13:16" x14ac:dyDescent="0.3">
      <c r="M384"/>
      <c r="N384"/>
      <c r="O384"/>
      <c r="P384"/>
    </row>
    <row r="385" spans="13:16" x14ac:dyDescent="0.3">
      <c r="M385"/>
      <c r="N385"/>
      <c r="O385"/>
      <c r="P385"/>
    </row>
    <row r="386" spans="13:16" x14ac:dyDescent="0.3">
      <c r="M386"/>
      <c r="N386"/>
      <c r="O386"/>
      <c r="P386"/>
    </row>
    <row r="387" spans="13:16" x14ac:dyDescent="0.3">
      <c r="M387"/>
      <c r="N387"/>
      <c r="O387"/>
      <c r="P387"/>
    </row>
    <row r="388" spans="13:16" x14ac:dyDescent="0.3">
      <c r="M388"/>
      <c r="N388"/>
      <c r="O388"/>
      <c r="P388"/>
    </row>
    <row r="389" spans="13:16" x14ac:dyDescent="0.3">
      <c r="M389"/>
      <c r="N389"/>
      <c r="O389"/>
      <c r="P389"/>
    </row>
    <row r="390" spans="13:16" x14ac:dyDescent="0.3">
      <c r="M390"/>
      <c r="N390"/>
      <c r="O390"/>
      <c r="P390"/>
    </row>
    <row r="391" spans="13:16" x14ac:dyDescent="0.3">
      <c r="M391"/>
      <c r="N391"/>
      <c r="O391"/>
      <c r="P391"/>
    </row>
    <row r="392" spans="13:16" x14ac:dyDescent="0.3">
      <c r="M392"/>
      <c r="N392"/>
      <c r="O392"/>
      <c r="P392"/>
    </row>
    <row r="393" spans="13:16" x14ac:dyDescent="0.3">
      <c r="M393"/>
      <c r="N393"/>
      <c r="O393"/>
      <c r="P393"/>
    </row>
    <row r="394" spans="13:16" x14ac:dyDescent="0.3">
      <c r="M394"/>
      <c r="N394"/>
      <c r="O394"/>
      <c r="P394"/>
    </row>
    <row r="395" spans="13:16" x14ac:dyDescent="0.3">
      <c r="M395"/>
      <c r="N395"/>
      <c r="O395"/>
      <c r="P395"/>
    </row>
    <row r="396" spans="13:16" x14ac:dyDescent="0.3">
      <c r="M396"/>
      <c r="N396"/>
      <c r="O396"/>
      <c r="P396"/>
    </row>
    <row r="397" spans="13:16" x14ac:dyDescent="0.3">
      <c r="M397"/>
      <c r="N397"/>
      <c r="O397"/>
      <c r="P397"/>
    </row>
    <row r="398" spans="13:16" x14ac:dyDescent="0.3">
      <c r="M398"/>
      <c r="N398"/>
      <c r="O398"/>
      <c r="P398"/>
    </row>
    <row r="399" spans="13:16" x14ac:dyDescent="0.3">
      <c r="M399"/>
      <c r="N399"/>
      <c r="O399"/>
      <c r="P399"/>
    </row>
    <row r="400" spans="13:16" x14ac:dyDescent="0.3">
      <c r="M400"/>
      <c r="N400"/>
      <c r="O400"/>
      <c r="P400"/>
    </row>
    <row r="401" spans="13:16" x14ac:dyDescent="0.3">
      <c r="M401"/>
      <c r="N401"/>
      <c r="O401"/>
      <c r="P401"/>
    </row>
    <row r="402" spans="13:16" x14ac:dyDescent="0.3">
      <c r="M402"/>
      <c r="N402"/>
      <c r="O402"/>
      <c r="P402"/>
    </row>
    <row r="403" spans="13:16" x14ac:dyDescent="0.3">
      <c r="M403"/>
      <c r="N403"/>
      <c r="O403"/>
      <c r="P403"/>
    </row>
    <row r="404" spans="13:16" x14ac:dyDescent="0.3">
      <c r="M404"/>
      <c r="N404"/>
      <c r="O404"/>
      <c r="P404"/>
    </row>
    <row r="405" spans="13:16" x14ac:dyDescent="0.3">
      <c r="M405"/>
      <c r="N405"/>
      <c r="O405"/>
      <c r="P405"/>
    </row>
    <row r="406" spans="13:16" x14ac:dyDescent="0.3">
      <c r="M406"/>
      <c r="N406"/>
      <c r="O406"/>
      <c r="P406"/>
    </row>
    <row r="407" spans="13:16" x14ac:dyDescent="0.3">
      <c r="M407"/>
      <c r="N407"/>
      <c r="O407"/>
      <c r="P407"/>
    </row>
    <row r="408" spans="13:16" x14ac:dyDescent="0.3">
      <c r="M408"/>
      <c r="N408"/>
      <c r="O408"/>
      <c r="P408"/>
    </row>
    <row r="409" spans="13:16" x14ac:dyDescent="0.3">
      <c r="M409"/>
      <c r="N409"/>
      <c r="O409"/>
      <c r="P409"/>
    </row>
    <row r="410" spans="13:16" x14ac:dyDescent="0.3">
      <c r="M410"/>
      <c r="N410"/>
      <c r="O410"/>
      <c r="P410"/>
    </row>
    <row r="411" spans="13:16" x14ac:dyDescent="0.3">
      <c r="M411"/>
      <c r="N411"/>
      <c r="O411"/>
      <c r="P411"/>
    </row>
    <row r="412" spans="13:16" x14ac:dyDescent="0.3">
      <c r="M412"/>
      <c r="N412"/>
      <c r="O412"/>
      <c r="P412"/>
    </row>
    <row r="413" spans="13:16" x14ac:dyDescent="0.3">
      <c r="M413"/>
      <c r="N413"/>
      <c r="O413"/>
      <c r="P413"/>
    </row>
    <row r="414" spans="13:16" x14ac:dyDescent="0.3">
      <c r="M414"/>
      <c r="N414"/>
      <c r="O414"/>
      <c r="P414"/>
    </row>
    <row r="415" spans="13:16" x14ac:dyDescent="0.3">
      <c r="M415"/>
      <c r="N415"/>
      <c r="O415"/>
      <c r="P415"/>
    </row>
    <row r="416" spans="13:16" x14ac:dyDescent="0.3">
      <c r="M416"/>
      <c r="N416"/>
      <c r="O416"/>
      <c r="P416"/>
    </row>
    <row r="417" spans="13:16" x14ac:dyDescent="0.3">
      <c r="M417"/>
      <c r="N417"/>
      <c r="O417"/>
      <c r="P417"/>
    </row>
    <row r="418" spans="13:16" x14ac:dyDescent="0.3">
      <c r="M418"/>
      <c r="N418"/>
      <c r="O418"/>
      <c r="P418"/>
    </row>
    <row r="419" spans="13:16" x14ac:dyDescent="0.3">
      <c r="M419"/>
      <c r="N419"/>
      <c r="O419"/>
      <c r="P419"/>
    </row>
    <row r="420" spans="13:16" x14ac:dyDescent="0.3">
      <c r="M420"/>
      <c r="N420"/>
      <c r="O420"/>
      <c r="P420"/>
    </row>
    <row r="421" spans="13:16" x14ac:dyDescent="0.3">
      <c r="M421"/>
      <c r="N421"/>
      <c r="O421"/>
      <c r="P421"/>
    </row>
    <row r="422" spans="13:16" x14ac:dyDescent="0.3">
      <c r="M422"/>
      <c r="N422"/>
      <c r="O422"/>
      <c r="P422"/>
    </row>
    <row r="423" spans="13:16" x14ac:dyDescent="0.3">
      <c r="M423"/>
      <c r="N423"/>
      <c r="O423"/>
      <c r="P423"/>
    </row>
    <row r="424" spans="13:16" x14ac:dyDescent="0.3">
      <c r="M424"/>
      <c r="N424"/>
      <c r="O424"/>
      <c r="P424"/>
    </row>
    <row r="425" spans="13:16" x14ac:dyDescent="0.3">
      <c r="M425"/>
      <c r="N425"/>
      <c r="O425"/>
      <c r="P425"/>
    </row>
    <row r="426" spans="13:16" x14ac:dyDescent="0.3">
      <c r="M426"/>
      <c r="N426"/>
      <c r="O426"/>
      <c r="P426"/>
    </row>
    <row r="427" spans="13:16" x14ac:dyDescent="0.3">
      <c r="M427"/>
      <c r="N427"/>
      <c r="O427"/>
      <c r="P427"/>
    </row>
    <row r="428" spans="13:16" x14ac:dyDescent="0.3">
      <c r="M428"/>
      <c r="N428"/>
      <c r="O428"/>
      <c r="P428"/>
    </row>
    <row r="429" spans="13:16" x14ac:dyDescent="0.3">
      <c r="M429"/>
      <c r="N429"/>
      <c r="O429"/>
      <c r="P429"/>
    </row>
    <row r="430" spans="13:16" x14ac:dyDescent="0.3">
      <c r="M430"/>
      <c r="N430"/>
      <c r="O430"/>
      <c r="P430"/>
    </row>
    <row r="431" spans="13:16" x14ac:dyDescent="0.3">
      <c r="M431"/>
      <c r="N431"/>
      <c r="O431"/>
      <c r="P431"/>
    </row>
    <row r="432" spans="13:16" x14ac:dyDescent="0.3">
      <c r="M432"/>
      <c r="N432"/>
      <c r="O432"/>
      <c r="P432"/>
    </row>
    <row r="433" spans="13:16" x14ac:dyDescent="0.3">
      <c r="M433"/>
      <c r="N433"/>
      <c r="O433"/>
      <c r="P433"/>
    </row>
    <row r="434" spans="13:16" x14ac:dyDescent="0.3">
      <c r="M434"/>
      <c r="N434"/>
      <c r="O434"/>
      <c r="P434"/>
    </row>
    <row r="435" spans="13:16" x14ac:dyDescent="0.3">
      <c r="M435"/>
      <c r="N435"/>
      <c r="O435"/>
      <c r="P435"/>
    </row>
    <row r="436" spans="13:16" x14ac:dyDescent="0.3">
      <c r="M436"/>
      <c r="N436"/>
      <c r="O436"/>
      <c r="P436"/>
    </row>
    <row r="437" spans="13:16" x14ac:dyDescent="0.3">
      <c r="M437"/>
      <c r="N437"/>
      <c r="O437"/>
      <c r="P437"/>
    </row>
    <row r="438" spans="13:16" x14ac:dyDescent="0.3">
      <c r="M438"/>
      <c r="N438"/>
      <c r="O438"/>
      <c r="P438"/>
    </row>
    <row r="439" spans="13:16" x14ac:dyDescent="0.3">
      <c r="M439"/>
      <c r="N439"/>
      <c r="O439"/>
      <c r="P439"/>
    </row>
    <row r="440" spans="13:16" x14ac:dyDescent="0.3">
      <c r="M440"/>
      <c r="N440"/>
      <c r="O440"/>
      <c r="P440"/>
    </row>
    <row r="441" spans="13:16" x14ac:dyDescent="0.3">
      <c r="M441"/>
      <c r="N441"/>
      <c r="O441"/>
      <c r="P441"/>
    </row>
    <row r="442" spans="13:16" x14ac:dyDescent="0.3">
      <c r="M442"/>
      <c r="N442"/>
      <c r="O442"/>
      <c r="P442"/>
    </row>
    <row r="443" spans="13:16" x14ac:dyDescent="0.3">
      <c r="M443"/>
      <c r="N443"/>
      <c r="O443"/>
      <c r="P443"/>
    </row>
    <row r="444" spans="13:16" x14ac:dyDescent="0.3">
      <c r="M444"/>
      <c r="N444"/>
      <c r="O444"/>
      <c r="P444"/>
    </row>
    <row r="445" spans="13:16" x14ac:dyDescent="0.3">
      <c r="M445"/>
      <c r="N445"/>
      <c r="O445"/>
      <c r="P445"/>
    </row>
    <row r="446" spans="13:16" x14ac:dyDescent="0.3">
      <c r="M446"/>
      <c r="N446"/>
      <c r="O446"/>
      <c r="P446"/>
    </row>
    <row r="447" spans="13:16" x14ac:dyDescent="0.3">
      <c r="M447"/>
      <c r="N447"/>
      <c r="O447"/>
      <c r="P447"/>
    </row>
    <row r="448" spans="13:16" x14ac:dyDescent="0.3">
      <c r="M448"/>
      <c r="N448"/>
      <c r="O448"/>
      <c r="P448"/>
    </row>
    <row r="449" spans="13:16" x14ac:dyDescent="0.3">
      <c r="M449"/>
      <c r="N449"/>
      <c r="O449"/>
      <c r="P449"/>
    </row>
    <row r="450" spans="13:16" x14ac:dyDescent="0.3">
      <c r="M450"/>
      <c r="N450"/>
      <c r="O450"/>
      <c r="P450"/>
    </row>
    <row r="451" spans="13:16" x14ac:dyDescent="0.3">
      <c r="M451"/>
      <c r="N451"/>
      <c r="O451"/>
      <c r="P451"/>
    </row>
    <row r="452" spans="13:16" x14ac:dyDescent="0.3">
      <c r="M452"/>
      <c r="N452"/>
      <c r="O452"/>
      <c r="P452"/>
    </row>
    <row r="453" spans="13:16" x14ac:dyDescent="0.3">
      <c r="M453"/>
      <c r="N453"/>
      <c r="O453"/>
      <c r="P453"/>
    </row>
    <row r="454" spans="13:16" x14ac:dyDescent="0.3">
      <c r="M454"/>
      <c r="N454"/>
      <c r="O454"/>
      <c r="P454"/>
    </row>
    <row r="455" spans="13:16" x14ac:dyDescent="0.3">
      <c r="M455"/>
      <c r="N455"/>
      <c r="O455"/>
      <c r="P455"/>
    </row>
    <row r="456" spans="13:16" x14ac:dyDescent="0.3">
      <c r="M456"/>
      <c r="N456"/>
      <c r="O456"/>
      <c r="P456"/>
    </row>
    <row r="457" spans="13:16" x14ac:dyDescent="0.3">
      <c r="M457"/>
      <c r="N457"/>
      <c r="O457"/>
      <c r="P457"/>
    </row>
    <row r="458" spans="13:16" x14ac:dyDescent="0.3">
      <c r="M458"/>
      <c r="N458"/>
      <c r="O458"/>
      <c r="P458"/>
    </row>
    <row r="459" spans="13:16" x14ac:dyDescent="0.3">
      <c r="M459"/>
      <c r="N459"/>
      <c r="O459"/>
      <c r="P459"/>
    </row>
    <row r="460" spans="13:16" x14ac:dyDescent="0.3">
      <c r="M460"/>
      <c r="N460"/>
      <c r="O460"/>
      <c r="P460"/>
    </row>
    <row r="461" spans="13:16" x14ac:dyDescent="0.3">
      <c r="M461"/>
      <c r="N461"/>
      <c r="O461"/>
      <c r="P461"/>
    </row>
    <row r="462" spans="13:16" x14ac:dyDescent="0.3">
      <c r="M462"/>
      <c r="N462"/>
      <c r="O462"/>
      <c r="P462"/>
    </row>
    <row r="463" spans="13:16" x14ac:dyDescent="0.3">
      <c r="M463"/>
      <c r="N463"/>
      <c r="O463"/>
      <c r="P463"/>
    </row>
    <row r="464" spans="13:16" x14ac:dyDescent="0.3">
      <c r="M464"/>
      <c r="N464"/>
      <c r="O464"/>
      <c r="P464"/>
    </row>
    <row r="465" spans="13:16" x14ac:dyDescent="0.3">
      <c r="M465"/>
      <c r="N465"/>
      <c r="O465"/>
      <c r="P465"/>
    </row>
    <row r="466" spans="13:16" x14ac:dyDescent="0.3">
      <c r="M466"/>
      <c r="N466"/>
      <c r="O466"/>
      <c r="P466"/>
    </row>
    <row r="467" spans="13:16" x14ac:dyDescent="0.3">
      <c r="M467"/>
      <c r="N467"/>
      <c r="O467"/>
      <c r="P467"/>
    </row>
    <row r="468" spans="13:16" x14ac:dyDescent="0.3">
      <c r="M468"/>
      <c r="N468"/>
      <c r="O468"/>
      <c r="P468"/>
    </row>
    <row r="469" spans="13:16" x14ac:dyDescent="0.3">
      <c r="M469"/>
      <c r="N469"/>
      <c r="O469"/>
      <c r="P469"/>
    </row>
    <row r="470" spans="13:16" x14ac:dyDescent="0.3">
      <c r="M470"/>
      <c r="N470"/>
      <c r="O470"/>
      <c r="P470"/>
    </row>
    <row r="471" spans="13:16" x14ac:dyDescent="0.3">
      <c r="M471"/>
      <c r="N471"/>
      <c r="O471"/>
      <c r="P471"/>
    </row>
    <row r="472" spans="13:16" x14ac:dyDescent="0.3">
      <c r="M472"/>
      <c r="N472"/>
      <c r="O472"/>
      <c r="P472"/>
    </row>
    <row r="473" spans="13:16" x14ac:dyDescent="0.3">
      <c r="M473"/>
      <c r="N473"/>
      <c r="O473"/>
      <c r="P473"/>
    </row>
  </sheetData>
  <mergeCells count="5">
    <mergeCell ref="Q2:R2"/>
    <mergeCell ref="S2:T2"/>
    <mergeCell ref="U2:V2"/>
    <mergeCell ref="W2:X2"/>
    <mergeCell ref="A2:H12"/>
  </mergeCells>
  <pageMargins left="0.25" right="0.25" top="0.75" bottom="0.75" header="0.3" footer="0.3"/>
  <pageSetup scale="64" orientation="landscape" horizontalDpi="4294967292" verticalDpi="4294967292"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22860</xdr:colOff>
                    <xdr:row>33</xdr:row>
                    <xdr:rowOff>114300</xdr:rowOff>
                  </from>
                  <to>
                    <xdr:col>6</xdr:col>
                    <xdr:colOff>723900</xdr:colOff>
                    <xdr:row>35</xdr:row>
                    <xdr:rowOff>91440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22860</xdr:colOff>
                    <xdr:row>35</xdr:row>
                    <xdr:rowOff>190500</xdr:rowOff>
                  </from>
                  <to>
                    <xdr:col>6</xdr:col>
                    <xdr:colOff>701040</xdr:colOff>
                    <xdr:row>37</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22860</xdr:colOff>
                    <xdr:row>36</xdr:row>
                    <xdr:rowOff>190500</xdr:rowOff>
                  </from>
                  <to>
                    <xdr:col>6</xdr:col>
                    <xdr:colOff>701040</xdr:colOff>
                    <xdr:row>38</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22860</xdr:colOff>
                    <xdr:row>37</xdr:row>
                    <xdr:rowOff>190500</xdr:rowOff>
                  </from>
                  <to>
                    <xdr:col>6</xdr:col>
                    <xdr:colOff>685800</xdr:colOff>
                    <xdr:row>39</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22860</xdr:colOff>
                    <xdr:row>38</xdr:row>
                    <xdr:rowOff>190500</xdr:rowOff>
                  </from>
                  <to>
                    <xdr:col>6</xdr:col>
                    <xdr:colOff>662940</xdr:colOff>
                    <xdr:row>40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475"/>
  <sheetViews>
    <sheetView workbookViewId="0">
      <selection activeCell="H55" sqref="H55"/>
    </sheetView>
  </sheetViews>
  <sheetFormatPr defaultColWidth="11.19921875" defaultRowHeight="15.6" x14ac:dyDescent="0.3"/>
  <cols>
    <col min="1" max="1" width="17.5" customWidth="1"/>
    <col min="2" max="6" width="8.796875" customWidth="1"/>
    <col min="7" max="7" width="2.296875" customWidth="1"/>
    <col min="8" max="9" width="60.796875" customWidth="1"/>
    <col min="10" max="10" width="7.796875" customWidth="1"/>
    <col min="11" max="11" width="8.69921875" customWidth="1"/>
    <col min="12" max="23" width="8.69921875" style="1" customWidth="1"/>
  </cols>
  <sheetData>
    <row r="1" spans="1:23" x14ac:dyDescent="0.3">
      <c r="A1" s="3" t="s">
        <v>106</v>
      </c>
      <c r="K1" s="3" t="s">
        <v>37</v>
      </c>
    </row>
    <row r="2" spans="1:23" ht="16.05" customHeight="1" x14ac:dyDescent="0.3">
      <c r="A2" s="41" t="s">
        <v>112</v>
      </c>
      <c r="B2" s="39"/>
      <c r="C2" s="39"/>
      <c r="D2" s="39"/>
      <c r="E2" s="39"/>
      <c r="F2" s="39"/>
      <c r="K2" s="10" t="s">
        <v>21</v>
      </c>
      <c r="L2" s="9" t="s">
        <v>48</v>
      </c>
      <c r="M2" s="9" t="s">
        <v>49</v>
      </c>
      <c r="N2" s="9" t="s">
        <v>50</v>
      </c>
      <c r="O2" s="9" t="s">
        <v>51</v>
      </c>
      <c r="P2" s="38" t="s">
        <v>53</v>
      </c>
      <c r="Q2" s="38"/>
      <c r="R2" s="38" t="s">
        <v>56</v>
      </c>
      <c r="S2" s="38"/>
      <c r="T2" s="38" t="s">
        <v>54</v>
      </c>
      <c r="U2" s="38"/>
      <c r="V2" s="38" t="s">
        <v>55</v>
      </c>
      <c r="W2" s="38"/>
    </row>
    <row r="3" spans="1:23" x14ac:dyDescent="0.3">
      <c r="A3" s="39"/>
      <c r="B3" s="39"/>
      <c r="C3" s="39"/>
      <c r="D3" s="39"/>
      <c r="E3" s="39"/>
      <c r="F3" s="39"/>
      <c r="K3">
        <v>0</v>
      </c>
      <c r="L3" s="1">
        <f t="shared" ref="L3:L39" si="0">(fovD/2)*COS(theta)</f>
        <v>11</v>
      </c>
      <c r="M3" s="1">
        <f t="shared" ref="M3:M39" si="1">(fovD/2)*SIN(theta)</f>
        <v>0</v>
      </c>
      <c r="N3" s="1">
        <f t="shared" ref="N3:N39" si="2">(vig/2)*COS(theta)</f>
        <v>14.25</v>
      </c>
      <c r="O3" s="1">
        <f t="shared" ref="O3:O39" si="3">(vig/2)*SIN(theta)</f>
        <v>0</v>
      </c>
      <c r="P3" s="7" t="s">
        <v>46</v>
      </c>
      <c r="Q3" s="7" t="s">
        <v>47</v>
      </c>
      <c r="R3" s="7" t="s">
        <v>46</v>
      </c>
      <c r="S3" s="7" t="s">
        <v>47</v>
      </c>
      <c r="T3" s="7" t="s">
        <v>46</v>
      </c>
      <c r="U3" s="7" t="s">
        <v>47</v>
      </c>
      <c r="V3" s="7" t="s">
        <v>46</v>
      </c>
      <c r="W3" s="7" t="s">
        <v>47</v>
      </c>
    </row>
    <row r="4" spans="1:23" x14ac:dyDescent="0.3">
      <c r="A4" s="39"/>
      <c r="B4" s="39"/>
      <c r="C4" s="39"/>
      <c r="D4" s="39"/>
      <c r="E4" s="39"/>
      <c r="F4" s="39"/>
      <c r="K4">
        <f>K3+10/57.296</f>
        <v>0.17453225356045798</v>
      </c>
      <c r="L4" s="1">
        <f t="shared" si="0"/>
        <v>10.83288656604957</v>
      </c>
      <c r="M4" s="1">
        <f t="shared" si="1"/>
        <v>1.9101226785478354</v>
      </c>
      <c r="N4" s="1">
        <f t="shared" si="2"/>
        <v>14.033512142382397</v>
      </c>
      <c r="O4" s="1">
        <f t="shared" si="3"/>
        <v>2.474477106300605</v>
      </c>
      <c r="P4" s="8">
        <f>-$B$33/2</f>
        <v>-18</v>
      </c>
      <c r="Q4" s="8">
        <f>$B$34/2</f>
        <v>12</v>
      </c>
      <c r="R4" s="8">
        <f>-$C$33/2</f>
        <v>-12</v>
      </c>
      <c r="S4" s="8">
        <f>$C$34/2</f>
        <v>8</v>
      </c>
      <c r="T4" s="8">
        <f>-$D$33/2</f>
        <v>-11.8</v>
      </c>
      <c r="U4" s="8">
        <f>$D$34/2</f>
        <v>7.8</v>
      </c>
      <c r="V4" s="8">
        <f>-$E$33/2</f>
        <v>-8.65</v>
      </c>
      <c r="W4" s="8">
        <f>$E$34/2</f>
        <v>6.5</v>
      </c>
    </row>
    <row r="5" spans="1:23" x14ac:dyDescent="0.3">
      <c r="A5" s="39"/>
      <c r="B5" s="39"/>
      <c r="C5" s="39"/>
      <c r="D5" s="39"/>
      <c r="E5" s="39"/>
      <c r="F5" s="39"/>
      <c r="K5">
        <f t="shared" ref="K5:K39" si="4">K4+10/57.296</f>
        <v>0.34906450712091597</v>
      </c>
      <c r="L5" s="1">
        <f t="shared" si="0"/>
        <v>10.336623882344952</v>
      </c>
      <c r="M5" s="1">
        <f t="shared" si="1"/>
        <v>3.7622076916268119</v>
      </c>
      <c r="N5" s="1">
        <f t="shared" si="2"/>
        <v>13.390626393037779</v>
      </c>
      <c r="O5" s="1">
        <f t="shared" si="3"/>
        <v>4.8737690550620067</v>
      </c>
      <c r="P5" s="8">
        <f>$B$33/2</f>
        <v>18</v>
      </c>
      <c r="Q5" s="8">
        <f>$B$34/2</f>
        <v>12</v>
      </c>
      <c r="R5" s="8">
        <f>$C$33/2</f>
        <v>12</v>
      </c>
      <c r="S5" s="8">
        <f>$C$34/2</f>
        <v>8</v>
      </c>
      <c r="T5" s="8">
        <f>$D$33/2</f>
        <v>11.8</v>
      </c>
      <c r="U5" s="8">
        <f>$D$34/2</f>
        <v>7.8</v>
      </c>
      <c r="V5" s="8">
        <f>$E$33/2</f>
        <v>8.65</v>
      </c>
      <c r="W5" s="8">
        <f>$E$34/2</f>
        <v>6.5</v>
      </c>
    </row>
    <row r="6" spans="1:23" x14ac:dyDescent="0.3">
      <c r="A6" s="39"/>
      <c r="B6" s="39"/>
      <c r="C6" s="39"/>
      <c r="D6" s="39"/>
      <c r="E6" s="39"/>
      <c r="F6" s="39"/>
      <c r="K6">
        <f t="shared" si="4"/>
        <v>0.52359676068137395</v>
      </c>
      <c r="L6" s="1">
        <f t="shared" si="0"/>
        <v>9.5262905236525732</v>
      </c>
      <c r="M6" s="1">
        <f t="shared" si="1"/>
        <v>5.4999808053271568</v>
      </c>
      <c r="N6" s="1">
        <f t="shared" si="2"/>
        <v>12.340876360186289</v>
      </c>
      <c r="O6" s="1">
        <f t="shared" si="3"/>
        <v>7.124975134173817</v>
      </c>
      <c r="P6" s="8">
        <f>$B$33/2</f>
        <v>18</v>
      </c>
      <c r="Q6" s="8">
        <f>-$B$34/2</f>
        <v>-12</v>
      </c>
      <c r="R6" s="8">
        <f>$C$33/2</f>
        <v>12</v>
      </c>
      <c r="S6" s="8">
        <f>-$C$34/2</f>
        <v>-8</v>
      </c>
      <c r="T6" s="8">
        <f>$D$33/2</f>
        <v>11.8</v>
      </c>
      <c r="U6" s="8">
        <f>-$D$34/2</f>
        <v>-7.8</v>
      </c>
      <c r="V6" s="8">
        <f>$E$33/2</f>
        <v>8.65</v>
      </c>
      <c r="W6" s="8">
        <f>-$E$34/2</f>
        <v>-6.5</v>
      </c>
    </row>
    <row r="7" spans="1:23" x14ac:dyDescent="0.3">
      <c r="A7" s="39"/>
      <c r="B7" s="39"/>
      <c r="C7" s="39"/>
      <c r="D7" s="39"/>
      <c r="E7" s="39"/>
      <c r="F7" s="39"/>
      <c r="K7">
        <f t="shared" si="4"/>
        <v>0.69812901424183194</v>
      </c>
      <c r="L7" s="1">
        <f t="shared" si="0"/>
        <v>8.4265078700116458</v>
      </c>
      <c r="M7" s="1">
        <f t="shared" si="1"/>
        <v>7.0706410682930159</v>
      </c>
      <c r="N7" s="1">
        <f t="shared" si="2"/>
        <v>10.916157922515087</v>
      </c>
      <c r="O7" s="1">
        <f t="shared" si="3"/>
        <v>9.159694111197771</v>
      </c>
      <c r="P7" s="8">
        <f t="shared" ref="P7" si="5">-$B$33/2</f>
        <v>-18</v>
      </c>
      <c r="Q7" s="8">
        <f>-$B$34/2</f>
        <v>-12</v>
      </c>
      <c r="R7" s="8">
        <f>-$C$33/2</f>
        <v>-12</v>
      </c>
      <c r="S7" s="8">
        <f>-$C$34/2</f>
        <v>-8</v>
      </c>
      <c r="T7" s="8">
        <f>-$D$33/2</f>
        <v>-11.8</v>
      </c>
      <c r="U7" s="8">
        <f>-$D$34/2</f>
        <v>-7.8</v>
      </c>
      <c r="V7" s="8">
        <f>-$E$33/2</f>
        <v>-8.65</v>
      </c>
      <c r="W7" s="8">
        <f>-$E$34/2</f>
        <v>-6.5</v>
      </c>
    </row>
    <row r="8" spans="1:23" x14ac:dyDescent="0.3">
      <c r="A8" s="39"/>
      <c r="B8" s="39"/>
      <c r="C8" s="39"/>
      <c r="D8" s="39"/>
      <c r="E8" s="39"/>
      <c r="F8" s="39"/>
      <c r="K8">
        <f t="shared" si="4"/>
        <v>0.87266126780228992</v>
      </c>
      <c r="L8" s="1">
        <f t="shared" si="0"/>
        <v>7.0706920043038135</v>
      </c>
      <c r="M8" s="1">
        <f t="shared" si="1"/>
        <v>8.4264651295946216</v>
      </c>
      <c r="N8" s="1">
        <f t="shared" si="2"/>
        <v>9.1597600964844865</v>
      </c>
      <c r="O8" s="1">
        <f t="shared" si="3"/>
        <v>10.916102554247578</v>
      </c>
      <c r="P8" s="8">
        <f>-$B$33/2</f>
        <v>-18</v>
      </c>
      <c r="Q8" s="8">
        <f>$B$34/2</f>
        <v>12</v>
      </c>
      <c r="R8" s="8">
        <f>-$C$33/2</f>
        <v>-12</v>
      </c>
      <c r="S8" s="8">
        <f>$C$34/2</f>
        <v>8</v>
      </c>
      <c r="T8" s="8">
        <f>-$D$33/2</f>
        <v>-11.8</v>
      </c>
      <c r="U8" s="8">
        <f>$D$34/2</f>
        <v>7.8</v>
      </c>
      <c r="V8" s="8">
        <f>-$E$33/2</f>
        <v>-8.65</v>
      </c>
      <c r="W8" s="8">
        <f>$E$34/2</f>
        <v>6.5</v>
      </c>
    </row>
    <row r="9" spans="1:23" x14ac:dyDescent="0.3">
      <c r="A9" s="39"/>
      <c r="B9" s="39"/>
      <c r="C9" s="39"/>
      <c r="D9" s="39"/>
      <c r="E9" s="39"/>
      <c r="F9" s="39"/>
      <c r="K9">
        <f t="shared" si="4"/>
        <v>1.0471935213627479</v>
      </c>
      <c r="L9" s="1">
        <f t="shared" si="0"/>
        <v>5.5000383892786981</v>
      </c>
      <c r="M9" s="1">
        <f t="shared" si="1"/>
        <v>9.5262572774652998</v>
      </c>
      <c r="N9" s="1">
        <f t="shared" si="2"/>
        <v>7.1250497315655865</v>
      </c>
      <c r="O9" s="1">
        <f t="shared" si="3"/>
        <v>12.340833291261866</v>
      </c>
      <c r="P9" s="7"/>
      <c r="Q9" s="7"/>
      <c r="R9" s="7"/>
      <c r="S9" s="7"/>
      <c r="T9" s="7"/>
      <c r="U9" s="7"/>
      <c r="V9" s="7"/>
      <c r="W9" s="7"/>
    </row>
    <row r="10" spans="1:23" x14ac:dyDescent="0.3">
      <c r="A10" s="39"/>
      <c r="B10" s="39"/>
      <c r="C10" s="39"/>
      <c r="D10" s="39"/>
      <c r="E10" s="39"/>
      <c r="F10" s="39"/>
      <c r="K10">
        <f t="shared" si="4"/>
        <v>1.2217257749232058</v>
      </c>
      <c r="L10" s="1">
        <f t="shared" si="0"/>
        <v>3.7622701738733006</v>
      </c>
      <c r="M10" s="1">
        <f t="shared" si="1"/>
        <v>10.336601140548249</v>
      </c>
      <c r="N10" s="1">
        <f t="shared" si="2"/>
        <v>4.873849997972231</v>
      </c>
      <c r="O10" s="1">
        <f t="shared" si="3"/>
        <v>13.390596932073867</v>
      </c>
      <c r="P10" s="9" t="s">
        <v>62</v>
      </c>
      <c r="Q10" s="9" t="s">
        <v>63</v>
      </c>
      <c r="R10" s="9" t="s">
        <v>62</v>
      </c>
      <c r="S10" s="9" t="s">
        <v>63</v>
      </c>
      <c r="T10" s="9" t="s">
        <v>62</v>
      </c>
      <c r="U10" s="9" t="s">
        <v>63</v>
      </c>
      <c r="V10" s="9" t="s">
        <v>62</v>
      </c>
      <c r="W10" s="9" t="s">
        <v>63</v>
      </c>
    </row>
    <row r="11" spans="1:23" x14ac:dyDescent="0.3">
      <c r="A11" s="39"/>
      <c r="B11" s="39"/>
      <c r="C11" s="39"/>
      <c r="D11" s="39"/>
      <c r="E11" s="39"/>
      <c r="F11" s="39"/>
      <c r="K11">
        <f t="shared" si="4"/>
        <v>1.3962580284836639</v>
      </c>
      <c r="L11" s="1">
        <f t="shared" si="0"/>
        <v>1.9101881606124012</v>
      </c>
      <c r="M11" s="1">
        <f t="shared" si="1"/>
        <v>10.832875019636118</v>
      </c>
      <c r="N11" s="1">
        <f t="shared" si="2"/>
        <v>2.4745619353387922</v>
      </c>
      <c r="O11" s="1">
        <f t="shared" si="3"/>
        <v>14.033497184528606</v>
      </c>
      <c r="P11" s="8">
        <f>-$B$33*B44/2</f>
        <v>-8.9285714285714288</v>
      </c>
      <c r="Q11" s="8">
        <f>$B$34*B45/2</f>
        <v>6.7097415506958251</v>
      </c>
      <c r="R11" s="8">
        <f>-$C$33*C44/2</f>
        <v>-9.1463414634146343</v>
      </c>
      <c r="S11" s="8">
        <f>$C$34*C45/2</f>
        <v>6.8597560975609753</v>
      </c>
      <c r="T11" s="8">
        <f>-$D$33*D44/2</f>
        <v>-5.9</v>
      </c>
      <c r="U11" s="8">
        <f>$D$34*D45/2</f>
        <v>4.3875000000000002</v>
      </c>
      <c r="V11" s="8">
        <f>-$E$33*E44/2</f>
        <v>-6.4875000000000007</v>
      </c>
      <c r="W11" s="8">
        <f>$E$34*E45/2</f>
        <v>4.875</v>
      </c>
    </row>
    <row r="12" spans="1:23" x14ac:dyDescent="0.3">
      <c r="K12">
        <f t="shared" si="4"/>
        <v>1.570790282044122</v>
      </c>
      <c r="L12" s="1">
        <f t="shared" si="0"/>
        <v>6.6492258520780791E-5</v>
      </c>
      <c r="M12" s="1">
        <f t="shared" si="1"/>
        <v>10.999999999799035</v>
      </c>
      <c r="N12" s="1">
        <f t="shared" si="2"/>
        <v>8.6137698538284201E-5</v>
      </c>
      <c r="O12" s="1">
        <f t="shared" si="3"/>
        <v>14.249999999739659</v>
      </c>
      <c r="P12" s="8">
        <f>-P11</f>
        <v>8.9285714285714288</v>
      </c>
      <c r="Q12" s="8">
        <f>Q11</f>
        <v>6.7097415506958251</v>
      </c>
      <c r="R12" s="8">
        <f>-R11</f>
        <v>9.1463414634146343</v>
      </c>
      <c r="S12" s="8">
        <f>S11</f>
        <v>6.8597560975609753</v>
      </c>
      <c r="T12" s="8">
        <f>-T11</f>
        <v>5.9</v>
      </c>
      <c r="U12" s="8">
        <f>U11</f>
        <v>4.3875000000000002</v>
      </c>
      <c r="V12" s="8">
        <f>-V11</f>
        <v>6.4875000000000007</v>
      </c>
      <c r="W12" s="8">
        <f>W11</f>
        <v>4.875</v>
      </c>
    </row>
    <row r="13" spans="1:23" ht="16.2" thickBot="1" x14ac:dyDescent="0.35">
      <c r="A13" s="3" t="s">
        <v>86</v>
      </c>
      <c r="G13" s="3"/>
      <c r="K13">
        <f t="shared" si="4"/>
        <v>1.7453225356045801</v>
      </c>
      <c r="L13" s="1">
        <f t="shared" si="0"/>
        <v>-1.910057196413478</v>
      </c>
      <c r="M13" s="1">
        <f t="shared" si="1"/>
        <v>10.832898112067198</v>
      </c>
      <c r="N13" s="1">
        <f t="shared" si="2"/>
        <v>-2.4743922771720057</v>
      </c>
      <c r="O13" s="1">
        <f t="shared" si="3"/>
        <v>14.033527099723416</v>
      </c>
      <c r="P13" s="8">
        <f t="shared" ref="P13:W13" si="6">-P11</f>
        <v>8.9285714285714288</v>
      </c>
      <c r="Q13" s="8">
        <f t="shared" si="6"/>
        <v>-6.7097415506958251</v>
      </c>
      <c r="R13" s="8">
        <f t="shared" si="6"/>
        <v>9.1463414634146343</v>
      </c>
      <c r="S13" s="8">
        <f t="shared" si="6"/>
        <v>-6.8597560975609753</v>
      </c>
      <c r="T13" s="8">
        <f t="shared" si="6"/>
        <v>5.9</v>
      </c>
      <c r="U13" s="8">
        <f t="shared" si="6"/>
        <v>-4.3875000000000002</v>
      </c>
      <c r="V13" s="8">
        <f t="shared" si="6"/>
        <v>6.4875000000000007</v>
      </c>
      <c r="W13" s="8">
        <f t="shared" si="6"/>
        <v>-4.875</v>
      </c>
    </row>
    <row r="14" spans="1:23" x14ac:dyDescent="0.3">
      <c r="A14" t="s">
        <v>84</v>
      </c>
      <c r="B14" s="23" t="s">
        <v>57</v>
      </c>
      <c r="C14" s="24" t="s">
        <v>58</v>
      </c>
      <c r="D14" s="24" t="s">
        <v>6</v>
      </c>
      <c r="E14" s="25" t="s">
        <v>59</v>
      </c>
      <c r="G14" s="10"/>
      <c r="K14">
        <f t="shared" si="4"/>
        <v>1.9198547891650382</v>
      </c>
      <c r="L14" s="1">
        <f t="shared" si="0"/>
        <v>-3.7621452092428611</v>
      </c>
      <c r="M14" s="1">
        <f t="shared" si="1"/>
        <v>10.336646623763965</v>
      </c>
      <c r="N14" s="1">
        <f t="shared" si="2"/>
        <v>-4.8736881119737063</v>
      </c>
      <c r="O14" s="1">
        <f t="shared" si="3"/>
        <v>13.39065585351241</v>
      </c>
      <c r="P14" s="8">
        <f>P11</f>
        <v>-8.9285714285714288</v>
      </c>
      <c r="Q14" s="8">
        <f>-Q11</f>
        <v>-6.7097415506958251</v>
      </c>
      <c r="R14" s="8">
        <f>R11</f>
        <v>-9.1463414634146343</v>
      </c>
      <c r="S14" s="8">
        <f>-S11</f>
        <v>-6.8597560975609753</v>
      </c>
      <c r="T14" s="8">
        <f>T11</f>
        <v>-5.9</v>
      </c>
      <c r="U14" s="8">
        <f>-U11</f>
        <v>-4.3875000000000002</v>
      </c>
      <c r="V14" s="8">
        <f>V11</f>
        <v>-6.4875000000000007</v>
      </c>
      <c r="W14" s="8">
        <f>-W11</f>
        <v>-4.875</v>
      </c>
    </row>
    <row r="15" spans="1:23" x14ac:dyDescent="0.3">
      <c r="A15" t="s">
        <v>13</v>
      </c>
      <c r="B15" s="26">
        <v>36</v>
      </c>
      <c r="C15" s="27">
        <v>24</v>
      </c>
      <c r="D15" s="27">
        <v>23.6</v>
      </c>
      <c r="E15" s="28">
        <v>17.3</v>
      </c>
      <c r="K15">
        <f t="shared" si="4"/>
        <v>2.0943870427254963</v>
      </c>
      <c r="L15" s="1">
        <f t="shared" si="0"/>
        <v>-5.4999232211746563</v>
      </c>
      <c r="M15" s="1">
        <f t="shared" si="1"/>
        <v>9.526323769491766</v>
      </c>
      <c r="N15" s="1">
        <f t="shared" si="2"/>
        <v>-7.1249005365217135</v>
      </c>
      <c r="O15" s="1">
        <f t="shared" si="3"/>
        <v>12.340919428659786</v>
      </c>
      <c r="P15" s="8">
        <f t="shared" ref="P15:W15" si="7">P11</f>
        <v>-8.9285714285714288</v>
      </c>
      <c r="Q15" s="8">
        <f t="shared" si="7"/>
        <v>6.7097415506958251</v>
      </c>
      <c r="R15" s="8">
        <f t="shared" si="7"/>
        <v>-9.1463414634146343</v>
      </c>
      <c r="S15" s="8">
        <f t="shared" si="7"/>
        <v>6.8597560975609753</v>
      </c>
      <c r="T15" s="8">
        <f t="shared" si="7"/>
        <v>-5.9</v>
      </c>
      <c r="U15" s="8">
        <f t="shared" si="7"/>
        <v>4.3875000000000002</v>
      </c>
      <c r="V15" s="8">
        <f t="shared" si="7"/>
        <v>-6.4875000000000007</v>
      </c>
      <c r="W15" s="8">
        <f t="shared" si="7"/>
        <v>4.875</v>
      </c>
    </row>
    <row r="16" spans="1:23" ht="16.2" thickBot="1" x14ac:dyDescent="0.35">
      <c r="A16" t="s">
        <v>14</v>
      </c>
      <c r="B16" s="29">
        <v>24</v>
      </c>
      <c r="C16" s="30">
        <v>16</v>
      </c>
      <c r="D16" s="30">
        <v>15.6</v>
      </c>
      <c r="E16" s="31">
        <v>13</v>
      </c>
      <c r="K16">
        <f t="shared" si="4"/>
        <v>2.2689192962859543</v>
      </c>
      <c r="L16" s="1">
        <f t="shared" si="0"/>
        <v>-7.0705901320238667</v>
      </c>
      <c r="M16" s="1">
        <f t="shared" si="1"/>
        <v>8.4265506101207706</v>
      </c>
      <c r="N16" s="1">
        <f t="shared" si="2"/>
        <v>-9.1596281255763738</v>
      </c>
      <c r="O16" s="1">
        <f t="shared" si="3"/>
        <v>10.916213290383725</v>
      </c>
      <c r="P16" s="8"/>
      <c r="Q16" s="8"/>
      <c r="R16" s="8"/>
      <c r="S16" s="8"/>
      <c r="T16" s="8"/>
      <c r="U16" s="8"/>
      <c r="V16" s="8"/>
      <c r="W16" s="8"/>
    </row>
    <row r="17" spans="1:23" x14ac:dyDescent="0.3">
      <c r="K17">
        <f t="shared" si="4"/>
        <v>2.4434515498464124</v>
      </c>
      <c r="L17" s="1">
        <f t="shared" si="0"/>
        <v>-8.4264223888697103</v>
      </c>
      <c r="M17" s="1">
        <f t="shared" si="1"/>
        <v>7.0707429400562498</v>
      </c>
      <c r="N17" s="1">
        <f t="shared" si="2"/>
        <v>-10.916047185581215</v>
      </c>
      <c r="O17" s="1">
        <f t="shared" si="3"/>
        <v>9.1598260814365062</v>
      </c>
      <c r="P17" s="9" t="s">
        <v>44</v>
      </c>
      <c r="Q17" s="9" t="s">
        <v>45</v>
      </c>
      <c r="R17" s="9" t="s">
        <v>44</v>
      </c>
      <c r="S17" s="9" t="s">
        <v>45</v>
      </c>
      <c r="T17" s="9" t="s">
        <v>44</v>
      </c>
      <c r="U17" s="9" t="s">
        <v>45</v>
      </c>
      <c r="V17" s="9" t="s">
        <v>44</v>
      </c>
      <c r="W17" s="9" t="s">
        <v>45</v>
      </c>
    </row>
    <row r="18" spans="1:23" ht="16.2" thickBot="1" x14ac:dyDescent="0.35">
      <c r="A18" s="3" t="s">
        <v>85</v>
      </c>
      <c r="K18">
        <f t="shared" si="4"/>
        <v>2.6179838034068705</v>
      </c>
      <c r="L18" s="1">
        <f t="shared" si="0"/>
        <v>-9.5262240309299493</v>
      </c>
      <c r="M18" s="1">
        <f t="shared" si="1"/>
        <v>5.500095973029266</v>
      </c>
      <c r="N18" s="1">
        <f t="shared" si="2"/>
        <v>-12.340790221886525</v>
      </c>
      <c r="O18" s="1">
        <f t="shared" si="3"/>
        <v>7.1251243286970034</v>
      </c>
      <c r="P18" s="8">
        <f>MIN(P4:Q9,-fovD/2,-vig/2)</f>
        <v>-18</v>
      </c>
      <c r="Q18" s="8">
        <f>MAX(P4:Q9,fovD/2,vig/2)</f>
        <v>18</v>
      </c>
      <c r="R18" s="8">
        <f>MIN(R4:S9,-fovD/2,-vig/2)</f>
        <v>-14.25</v>
      </c>
      <c r="S18" s="8">
        <f>MAX(R4:S9,fovD/2,vig/2)</f>
        <v>14.25</v>
      </c>
      <c r="T18" s="8">
        <f>MIN(T4:U9,-fovD/2,-vig/2)</f>
        <v>-14.25</v>
      </c>
      <c r="U18" s="8">
        <f>MAX(T4:U9,fovD/2,vig/2)</f>
        <v>14.25</v>
      </c>
      <c r="V18" s="8">
        <f>MIN(V4:W9,-fovD/2,-vig/2)</f>
        <v>-14.25</v>
      </c>
      <c r="W18" s="8">
        <f>MAX(V4:W9,fovD/2,vig/2)</f>
        <v>14.25</v>
      </c>
    </row>
    <row r="19" spans="1:23" ht="16.2" thickBot="1" x14ac:dyDescent="0.35">
      <c r="A19" t="s">
        <v>7</v>
      </c>
      <c r="B19" s="33">
        <v>22</v>
      </c>
      <c r="C19" t="s">
        <v>31</v>
      </c>
      <c r="K19">
        <f t="shared" si="4"/>
        <v>2.7925160569673286</v>
      </c>
      <c r="L19" s="1">
        <f t="shared" si="0"/>
        <v>-10.336578398373859</v>
      </c>
      <c r="M19" s="1">
        <f t="shared" si="1"/>
        <v>3.7623326559823078</v>
      </c>
      <c r="N19" s="1">
        <f t="shared" si="2"/>
        <v>-13.390567470620683</v>
      </c>
      <c r="O19" s="1">
        <f t="shared" si="3"/>
        <v>4.8739309407043532</v>
      </c>
      <c r="P19" s="8">
        <f t="shared" ref="P19:W19" si="8">-P18</f>
        <v>18</v>
      </c>
      <c r="Q19" s="8">
        <f t="shared" si="8"/>
        <v>-18</v>
      </c>
      <c r="R19" s="8">
        <f t="shared" si="8"/>
        <v>14.25</v>
      </c>
      <c r="S19" s="8">
        <f t="shared" si="8"/>
        <v>-14.25</v>
      </c>
      <c r="T19" s="8">
        <f t="shared" si="8"/>
        <v>14.25</v>
      </c>
      <c r="U19" s="8">
        <f t="shared" si="8"/>
        <v>-14.25</v>
      </c>
      <c r="V19" s="8">
        <f t="shared" si="8"/>
        <v>14.25</v>
      </c>
      <c r="W19" s="8">
        <f t="shared" si="8"/>
        <v>-14.25</v>
      </c>
    </row>
    <row r="20" spans="1:23" x14ac:dyDescent="0.3">
      <c r="A20" t="s">
        <v>8</v>
      </c>
      <c r="B20" s="32">
        <v>1</v>
      </c>
      <c r="C20" t="s">
        <v>32</v>
      </c>
      <c r="K20">
        <f t="shared" si="4"/>
        <v>2.9670483105277867</v>
      </c>
      <c r="L20" s="1">
        <f t="shared" si="0"/>
        <v>-10.832863472826844</v>
      </c>
      <c r="M20" s="1">
        <f t="shared" si="1"/>
        <v>1.9102536426071597</v>
      </c>
      <c r="N20" s="1">
        <f t="shared" si="2"/>
        <v>-14.033482226162048</v>
      </c>
      <c r="O20" s="1">
        <f t="shared" si="3"/>
        <v>2.4746467642865477</v>
      </c>
    </row>
    <row r="21" spans="1:23" x14ac:dyDescent="0.3">
      <c r="A21" t="s">
        <v>9</v>
      </c>
      <c r="B21" s="2">
        <v>1</v>
      </c>
      <c r="C21" t="s">
        <v>33</v>
      </c>
      <c r="K21">
        <f t="shared" si="4"/>
        <v>3.1415805640882448</v>
      </c>
      <c r="L21" s="1">
        <f t="shared" si="0"/>
        <v>-10.999999999196142</v>
      </c>
      <c r="M21" s="1">
        <f t="shared" si="1"/>
        <v>1.3298451702936203E-4</v>
      </c>
      <c r="N21" s="1">
        <f t="shared" si="2"/>
        <v>-14.249999998958639</v>
      </c>
      <c r="O21" s="1">
        <f t="shared" si="3"/>
        <v>1.7227539706076448E-4</v>
      </c>
    </row>
    <row r="22" spans="1:23" ht="16.2" thickBot="1" x14ac:dyDescent="0.35">
      <c r="A22" t="s">
        <v>10</v>
      </c>
      <c r="B22" s="34">
        <v>1</v>
      </c>
      <c r="C22" t="s">
        <v>33</v>
      </c>
      <c r="K22">
        <f>K21+10/57.296</f>
        <v>3.3161128176487029</v>
      </c>
      <c r="L22" s="1">
        <f t="shared" si="0"/>
        <v>-10.832909657689004</v>
      </c>
      <c r="M22" s="1">
        <f t="shared" si="1"/>
        <v>-1.9099917142093377</v>
      </c>
      <c r="N22" s="1">
        <f t="shared" si="2"/>
        <v>-14.033542056551664</v>
      </c>
      <c r="O22" s="1">
        <f t="shared" si="3"/>
        <v>-2.4743074479530058</v>
      </c>
    </row>
    <row r="23" spans="1:23" ht="16.2" thickBot="1" x14ac:dyDescent="0.35">
      <c r="A23" t="s">
        <v>11</v>
      </c>
      <c r="B23" s="33">
        <v>1</v>
      </c>
      <c r="C23" t="s">
        <v>34</v>
      </c>
      <c r="K23">
        <f t="shared" si="4"/>
        <v>3.490645071209161</v>
      </c>
      <c r="L23" s="1">
        <f t="shared" si="0"/>
        <v>-10.336669364805285</v>
      </c>
      <c r="M23" s="1">
        <f t="shared" si="1"/>
        <v>-3.7620827267214518</v>
      </c>
      <c r="N23" s="1">
        <f t="shared" si="2"/>
        <v>-13.390685313497755</v>
      </c>
      <c r="O23" s="1">
        <f t="shared" si="3"/>
        <v>-4.873607168707335</v>
      </c>
    </row>
    <row r="24" spans="1:23" x14ac:dyDescent="0.3">
      <c r="A24" t="s">
        <v>12</v>
      </c>
      <c r="B24" s="32">
        <v>1</v>
      </c>
      <c r="C24" t="s">
        <v>35</v>
      </c>
      <c r="K24">
        <f t="shared" si="4"/>
        <v>3.6651773247696191</v>
      </c>
      <c r="L24" s="1">
        <f t="shared" si="0"/>
        <v>-9.5263570149828709</v>
      </c>
      <c r="M24" s="1">
        <f t="shared" si="1"/>
        <v>-5.4998656368211991</v>
      </c>
      <c r="N24" s="1">
        <f t="shared" si="2"/>
        <v>-12.340962496682357</v>
      </c>
      <c r="O24" s="1">
        <f t="shared" si="3"/>
        <v>-7.1248259386092805</v>
      </c>
    </row>
    <row r="25" spans="1:23" x14ac:dyDescent="0.3">
      <c r="A25" t="s">
        <v>30</v>
      </c>
      <c r="B25" s="2">
        <v>28.5</v>
      </c>
      <c r="C25" t="s">
        <v>36</v>
      </c>
      <c r="K25">
        <f t="shared" si="4"/>
        <v>3.8397095783300772</v>
      </c>
      <c r="L25" s="1">
        <f t="shared" si="0"/>
        <v>-8.4265933499219905</v>
      </c>
      <c r="M25" s="1">
        <f t="shared" si="1"/>
        <v>-7.0705391954963712</v>
      </c>
      <c r="N25" s="1">
        <f t="shared" si="2"/>
        <v>-10.916268657853488</v>
      </c>
      <c r="O25" s="1">
        <f t="shared" si="3"/>
        <v>-9.1595621396202986</v>
      </c>
    </row>
    <row r="26" spans="1:23" x14ac:dyDescent="0.3">
      <c r="K26">
        <f t="shared" si="4"/>
        <v>4.0142418318905353</v>
      </c>
      <c r="L26" s="1">
        <f t="shared" si="0"/>
        <v>-7.0707938755503266</v>
      </c>
      <c r="M26" s="1">
        <f t="shared" si="1"/>
        <v>-8.4263796478369049</v>
      </c>
      <c r="N26" s="1">
        <f t="shared" si="2"/>
        <v>-9.1598920660538319</v>
      </c>
      <c r="O26" s="1">
        <f t="shared" si="3"/>
        <v>-10.915991816515991</v>
      </c>
    </row>
    <row r="27" spans="1:23" x14ac:dyDescent="0.3">
      <c r="A27" s="3" t="s">
        <v>26</v>
      </c>
      <c r="K27">
        <f t="shared" si="4"/>
        <v>4.1887740854509934</v>
      </c>
      <c r="L27" s="1">
        <f t="shared" si="0"/>
        <v>-5.5001535565788631</v>
      </c>
      <c r="M27" s="1">
        <f t="shared" si="1"/>
        <v>-9.5261907840465216</v>
      </c>
      <c r="N27" s="1">
        <f t="shared" si="2"/>
        <v>-7.1251989255680721</v>
      </c>
      <c r="O27" s="1">
        <f t="shared" si="3"/>
        <v>-12.340747152060267</v>
      </c>
    </row>
    <row r="28" spans="1:23" x14ac:dyDescent="0.3">
      <c r="A28" t="s">
        <v>15</v>
      </c>
      <c r="B28">
        <f>B20*B21*B22*B24</f>
        <v>1</v>
      </c>
      <c r="K28">
        <f t="shared" si="4"/>
        <v>4.3633063390114515</v>
      </c>
      <c r="L28" s="1">
        <f t="shared" si="0"/>
        <v>-3.7623951379538432</v>
      </c>
      <c r="M28" s="1">
        <f t="shared" si="1"/>
        <v>-10.336555655821783</v>
      </c>
      <c r="N28" s="1">
        <f t="shared" si="2"/>
        <v>-4.8740118832583876</v>
      </c>
      <c r="O28" s="1">
        <f t="shared" si="3"/>
        <v>-13.390538008678218</v>
      </c>
    </row>
    <row r="29" spans="1:23" x14ac:dyDescent="0.3">
      <c r="A29" t="s">
        <v>16</v>
      </c>
      <c r="B29">
        <f>B28*B23</f>
        <v>1</v>
      </c>
      <c r="G29" s="6"/>
      <c r="K29">
        <f t="shared" si="4"/>
        <v>4.5378385925719096</v>
      </c>
      <c r="L29" s="1">
        <f t="shared" si="0"/>
        <v>-1.9103191245321194</v>
      </c>
      <c r="M29" s="1">
        <f t="shared" si="1"/>
        <v>-10.83285192562175</v>
      </c>
      <c r="N29" s="1">
        <f t="shared" si="2"/>
        <v>-2.4747315931438818</v>
      </c>
      <c r="O29" s="1">
        <f t="shared" si="3"/>
        <v>-14.03346726728272</v>
      </c>
    </row>
    <row r="30" spans="1:23" x14ac:dyDescent="0.3">
      <c r="A30" t="s">
        <v>22</v>
      </c>
      <c r="B30" s="6">
        <f>fov/mag</f>
        <v>22</v>
      </c>
      <c r="C30" s="6"/>
      <c r="D30" s="6"/>
      <c r="E30" s="6"/>
      <c r="G30" s="6"/>
      <c r="K30">
        <f t="shared" si="4"/>
        <v>4.7123708461323677</v>
      </c>
      <c r="L30" s="1">
        <f t="shared" si="0"/>
        <v>-1.9947677553308418E-4</v>
      </c>
      <c r="M30" s="1">
        <f t="shared" si="1"/>
        <v>-10.999999998191319</v>
      </c>
      <c r="N30" s="1">
        <f t="shared" si="2"/>
        <v>-2.5841309557694998E-4</v>
      </c>
      <c r="O30" s="1">
        <f t="shared" si="3"/>
        <v>-14.249999997656936</v>
      </c>
    </row>
    <row r="31" spans="1:23" x14ac:dyDescent="0.3">
      <c r="A31" t="s">
        <v>52</v>
      </c>
      <c r="B31" s="6">
        <f>tubefov/mag</f>
        <v>28.5</v>
      </c>
      <c r="C31" s="6"/>
      <c r="D31" s="6"/>
      <c r="E31" s="6"/>
      <c r="G31" s="6"/>
      <c r="K31">
        <f>K30+10/57.296</f>
        <v>4.8869030996928258</v>
      </c>
      <c r="L31" s="1">
        <f t="shared" si="0"/>
        <v>1.909926231935408</v>
      </c>
      <c r="M31" s="1">
        <f t="shared" si="1"/>
        <v>-10.832921202914983</v>
      </c>
      <c r="N31" s="1">
        <f t="shared" si="2"/>
        <v>2.4742226186435965</v>
      </c>
      <c r="O31" s="1">
        <f t="shared" si="3"/>
        <v>-14.033557012867139</v>
      </c>
    </row>
    <row r="32" spans="1:23" x14ac:dyDescent="0.3">
      <c r="A32" s="3" t="s">
        <v>80</v>
      </c>
      <c r="B32" s="6"/>
      <c r="C32" s="6"/>
      <c r="D32" s="6"/>
      <c r="E32" s="6"/>
      <c r="G32" s="6"/>
      <c r="K32">
        <f t="shared" si="4"/>
        <v>5.0614353532532839</v>
      </c>
      <c r="L32" s="1">
        <f t="shared" si="0"/>
        <v>3.7620202440625801</v>
      </c>
      <c r="M32" s="1">
        <f t="shared" si="1"/>
        <v>-10.336692105468911</v>
      </c>
      <c r="N32" s="1">
        <f t="shared" si="2"/>
        <v>4.8735262252628875</v>
      </c>
      <c r="O32" s="1">
        <f t="shared" si="3"/>
        <v>-13.390714772993817</v>
      </c>
    </row>
    <row r="33" spans="1:15" x14ac:dyDescent="0.3">
      <c r="A33" t="s">
        <v>28</v>
      </c>
      <c r="B33" s="6">
        <f t="shared" ref="B33:E34" si="9">B15/cam</f>
        <v>36</v>
      </c>
      <c r="C33" s="6">
        <f t="shared" si="9"/>
        <v>24</v>
      </c>
      <c r="D33" s="6">
        <f t="shared" si="9"/>
        <v>23.6</v>
      </c>
      <c r="E33" s="6">
        <f t="shared" si="9"/>
        <v>17.3</v>
      </c>
      <c r="G33" s="6"/>
      <c r="K33">
        <f t="shared" si="4"/>
        <v>5.235967606813742</v>
      </c>
      <c r="L33" s="1">
        <f t="shared" si="0"/>
        <v>5.4998080522667818</v>
      </c>
      <c r="M33" s="1">
        <f t="shared" si="1"/>
        <v>-9.5263902601258934</v>
      </c>
      <c r="N33" s="1">
        <f t="shared" si="2"/>
        <v>7.1247513404365126</v>
      </c>
      <c r="O33" s="1">
        <f t="shared" si="3"/>
        <v>-12.341005564253997</v>
      </c>
    </row>
    <row r="34" spans="1:15" x14ac:dyDescent="0.3">
      <c r="A34" t="s">
        <v>29</v>
      </c>
      <c r="B34" s="6">
        <f t="shared" si="9"/>
        <v>24</v>
      </c>
      <c r="C34" s="6">
        <f t="shared" si="9"/>
        <v>16</v>
      </c>
      <c r="D34" s="6">
        <f t="shared" si="9"/>
        <v>15.6</v>
      </c>
      <c r="E34" s="6">
        <f t="shared" si="9"/>
        <v>13</v>
      </c>
      <c r="G34" s="6"/>
      <c r="K34">
        <f t="shared" si="4"/>
        <v>5.4104998603742001</v>
      </c>
      <c r="L34" s="1">
        <f t="shared" si="0"/>
        <v>7.0704882587105233</v>
      </c>
      <c r="M34" s="1">
        <f t="shared" si="1"/>
        <v>-8.4266360894153145</v>
      </c>
      <c r="N34" s="1">
        <f t="shared" si="2"/>
        <v>9.1594961533295418</v>
      </c>
      <c r="O34" s="1">
        <f t="shared" si="3"/>
        <v>-10.916324024924386</v>
      </c>
    </row>
    <row r="35" spans="1:15" x14ac:dyDescent="0.3">
      <c r="B35" s="6"/>
      <c r="C35" s="6"/>
      <c r="D35" s="6"/>
      <c r="E35" s="6"/>
      <c r="G35" s="6"/>
      <c r="K35">
        <f t="shared" si="4"/>
        <v>5.5850321139346581</v>
      </c>
      <c r="L35" s="1">
        <f t="shared" si="0"/>
        <v>8.4263369064962088</v>
      </c>
      <c r="M35" s="1">
        <f t="shared" si="1"/>
        <v>-7.070844810786042</v>
      </c>
      <c r="N35" s="1">
        <f t="shared" si="2"/>
        <v>10.915936447051907</v>
      </c>
      <c r="O35" s="1">
        <f t="shared" si="3"/>
        <v>-9.1599580503364635</v>
      </c>
    </row>
    <row r="36" spans="1:15" x14ac:dyDescent="0.3">
      <c r="A36" s="3" t="s">
        <v>81</v>
      </c>
      <c r="K36">
        <f t="shared" si="4"/>
        <v>5.7595643674951162</v>
      </c>
      <c r="L36" s="1">
        <f t="shared" si="0"/>
        <v>9.5261575368150151</v>
      </c>
      <c r="M36" s="1">
        <f t="shared" si="1"/>
        <v>-5.5002111399274902</v>
      </c>
      <c r="N36" s="1">
        <f t="shared" si="2"/>
        <v>12.340704081783088</v>
      </c>
      <c r="O36" s="1">
        <f t="shared" si="3"/>
        <v>-7.1252735221787944</v>
      </c>
    </row>
    <row r="37" spans="1:15" ht="16.2" thickBot="1" x14ac:dyDescent="0.35">
      <c r="A37" t="s">
        <v>74</v>
      </c>
      <c r="K37">
        <f t="shared" si="4"/>
        <v>5.9340966210555743</v>
      </c>
      <c r="L37" s="1">
        <f t="shared" si="0"/>
        <v>10.336532912892018</v>
      </c>
      <c r="M37" s="1">
        <f t="shared" si="1"/>
        <v>-3.7624576197879041</v>
      </c>
      <c r="N37" s="1">
        <f t="shared" si="2"/>
        <v>13.390508546246478</v>
      </c>
      <c r="O37" s="1">
        <f t="shared" si="3"/>
        <v>-4.8740928256343299</v>
      </c>
    </row>
    <row r="38" spans="1:15" x14ac:dyDescent="0.3">
      <c r="A38" t="s">
        <v>66</v>
      </c>
      <c r="B38" s="35">
        <v>6048</v>
      </c>
      <c r="C38" s="36">
        <v>3936</v>
      </c>
      <c r="D38" s="36">
        <v>6000</v>
      </c>
      <c r="E38" s="37">
        <v>4000</v>
      </c>
      <c r="K38">
        <f t="shared" si="4"/>
        <v>6.1086288746160324</v>
      </c>
      <c r="L38" s="1">
        <f t="shared" si="0"/>
        <v>10.832840378020832</v>
      </c>
      <c r="M38" s="1">
        <f t="shared" si="1"/>
        <v>-1.9103846063872776</v>
      </c>
      <c r="N38" s="1">
        <f t="shared" si="2"/>
        <v>14.033452307890624</v>
      </c>
      <c r="O38" s="1">
        <f t="shared" si="3"/>
        <v>-2.4748164219107913</v>
      </c>
    </row>
    <row r="39" spans="1:15" ht="16.2" thickBot="1" x14ac:dyDescent="0.35">
      <c r="A39" t="s">
        <v>67</v>
      </c>
      <c r="B39" s="29">
        <v>4024</v>
      </c>
      <c r="C39" s="30">
        <v>2624</v>
      </c>
      <c r="D39" s="30">
        <v>4000</v>
      </c>
      <c r="E39" s="31">
        <v>3000</v>
      </c>
      <c r="K39">
        <f t="shared" si="4"/>
        <v>6.2831611281764905</v>
      </c>
      <c r="L39" s="1">
        <f t="shared" si="0"/>
        <v>10.999999996784567</v>
      </c>
      <c r="M39" s="1">
        <f t="shared" si="1"/>
        <v>-2.6596903402951766E-4</v>
      </c>
      <c r="N39" s="1">
        <f t="shared" si="2"/>
        <v>14.249999995834553</v>
      </c>
      <c r="O39" s="1">
        <f t="shared" si="3"/>
        <v>-3.4455079408369333E-4</v>
      </c>
    </row>
    <row r="40" spans="1:15" ht="16.2" thickBot="1" x14ac:dyDescent="0.35">
      <c r="A40" t="s">
        <v>68</v>
      </c>
      <c r="B40" s="6">
        <f>B38*B39/1000000</f>
        <v>24.337152</v>
      </c>
      <c r="C40" s="6">
        <f>C38*C39/1000000</f>
        <v>10.328063999999999</v>
      </c>
      <c r="D40" s="6">
        <f>D38*D39/1000000</f>
        <v>24</v>
      </c>
      <c r="E40" s="6">
        <f>E38*E39/1000000</f>
        <v>12</v>
      </c>
    </row>
    <row r="41" spans="1:15" x14ac:dyDescent="0.3">
      <c r="A41" t="s">
        <v>69</v>
      </c>
      <c r="B41" s="35">
        <v>3000</v>
      </c>
      <c r="C41" s="36">
        <v>3000</v>
      </c>
      <c r="D41" s="36">
        <v>3000</v>
      </c>
      <c r="E41" s="37">
        <v>3000</v>
      </c>
    </row>
    <row r="42" spans="1:15" ht="16.2" thickBot="1" x14ac:dyDescent="0.35">
      <c r="A42" t="s">
        <v>70</v>
      </c>
      <c r="B42" s="29">
        <v>2250</v>
      </c>
      <c r="C42" s="30">
        <v>2250</v>
      </c>
      <c r="D42" s="30">
        <v>2250</v>
      </c>
      <c r="E42" s="31">
        <v>2250</v>
      </c>
    </row>
    <row r="43" spans="1:15" x14ac:dyDescent="0.3">
      <c r="A43" t="s">
        <v>71</v>
      </c>
      <c r="B43" s="6">
        <f>B41*B42/1000000</f>
        <v>6.75</v>
      </c>
      <c r="C43" s="6">
        <f>C41*C42/1000000</f>
        <v>6.75</v>
      </c>
      <c r="D43" s="6">
        <f>D41*D42/1000000</f>
        <v>6.75</v>
      </c>
      <c r="E43" s="6">
        <f>E41*E42/1000000</f>
        <v>6.75</v>
      </c>
    </row>
    <row r="44" spans="1:15" x14ac:dyDescent="0.3">
      <c r="A44" t="s">
        <v>72</v>
      </c>
      <c r="B44" s="1">
        <f t="shared" ref="B44:E45" si="10">B41/B38</f>
        <v>0.49603174603174605</v>
      </c>
      <c r="C44" s="1">
        <f t="shared" si="10"/>
        <v>0.76219512195121952</v>
      </c>
      <c r="D44" s="1">
        <f>D41/D38</f>
        <v>0.5</v>
      </c>
      <c r="E44" s="1">
        <f t="shared" si="10"/>
        <v>0.75</v>
      </c>
    </row>
    <row r="45" spans="1:15" x14ac:dyDescent="0.3">
      <c r="A45" t="s">
        <v>73</v>
      </c>
      <c r="B45" s="1">
        <f t="shared" si="10"/>
        <v>0.55914512922465209</v>
      </c>
      <c r="C45" s="1">
        <f t="shared" si="10"/>
        <v>0.85746951219512191</v>
      </c>
      <c r="D45" s="1">
        <f t="shared" si="10"/>
        <v>0.5625</v>
      </c>
      <c r="E45" s="1">
        <f t="shared" si="10"/>
        <v>0.75</v>
      </c>
    </row>
    <row r="46" spans="1:15" x14ac:dyDescent="0.3">
      <c r="B46" s="1"/>
      <c r="C46" s="1"/>
      <c r="D46" s="1"/>
    </row>
    <row r="47" spans="1:15" x14ac:dyDescent="0.3">
      <c r="A47" s="3" t="s">
        <v>75</v>
      </c>
    </row>
    <row r="48" spans="1:15" x14ac:dyDescent="0.3">
      <c r="A48" t="s">
        <v>79</v>
      </c>
    </row>
    <row r="49" spans="1:6" x14ac:dyDescent="0.3">
      <c r="A49" t="s">
        <v>76</v>
      </c>
      <c r="B49" s="2">
        <v>24.5</v>
      </c>
      <c r="C49" s="2">
        <v>10.5</v>
      </c>
      <c r="D49" s="2">
        <v>16</v>
      </c>
      <c r="E49" s="2">
        <v>16</v>
      </c>
    </row>
    <row r="50" spans="1:6" x14ac:dyDescent="0.3">
      <c r="A50" t="s">
        <v>77</v>
      </c>
      <c r="B50" s="11">
        <f>SQRT(B49*1000000*B15/B16)</f>
        <v>6062.1778264910708</v>
      </c>
      <c r="C50" s="11">
        <f>SQRT(C49*1000000*C15/C16)</f>
        <v>3968.6269665968857</v>
      </c>
      <c r="D50" s="11">
        <f>SQRT(D49*1000000*D15/D16)</f>
        <v>4919.8707508559819</v>
      </c>
      <c r="E50" s="11">
        <f>SQRT(E49*1000000*E15/E16)</f>
        <v>4614.3588603735288</v>
      </c>
    </row>
    <row r="51" spans="1:6" x14ac:dyDescent="0.3">
      <c r="A51" t="s">
        <v>78</v>
      </c>
      <c r="B51" s="11">
        <f>B50*B16/B15</f>
        <v>4041.4518843273804</v>
      </c>
      <c r="C51" s="11">
        <f>C50*C16/C15</f>
        <v>2645.7513110645905</v>
      </c>
      <c r="D51" s="11">
        <f>D50*D16/D15</f>
        <v>3252.1179539556488</v>
      </c>
      <c r="E51" s="11">
        <f>E50*E16/E15</f>
        <v>3467.4372939223049</v>
      </c>
      <c r="F51" s="11"/>
    </row>
    <row r="59" spans="1:6" x14ac:dyDescent="0.3">
      <c r="B59" s="6"/>
      <c r="C59" s="6"/>
      <c r="D59" s="6"/>
      <c r="E59" s="6"/>
      <c r="F59" s="6"/>
    </row>
    <row r="60" spans="1:6" x14ac:dyDescent="0.3">
      <c r="B60" s="6"/>
      <c r="C60" s="6"/>
      <c r="D60" s="6"/>
      <c r="E60" s="6"/>
      <c r="F60" s="6"/>
    </row>
    <row r="186" spans="12:15" x14ac:dyDescent="0.3">
      <c r="L186"/>
      <c r="M186"/>
      <c r="N186"/>
      <c r="O186"/>
    </row>
    <row r="187" spans="12:15" x14ac:dyDescent="0.3">
      <c r="L187"/>
      <c r="M187"/>
      <c r="N187"/>
      <c r="O187"/>
    </row>
    <row r="188" spans="12:15" x14ac:dyDescent="0.3">
      <c r="L188"/>
      <c r="M188"/>
      <c r="N188"/>
      <c r="O188"/>
    </row>
    <row r="189" spans="12:15" x14ac:dyDescent="0.3">
      <c r="L189"/>
      <c r="M189"/>
      <c r="N189"/>
      <c r="O189"/>
    </row>
    <row r="190" spans="12:15" x14ac:dyDescent="0.3">
      <c r="L190"/>
      <c r="M190"/>
      <c r="N190"/>
      <c r="O190"/>
    </row>
    <row r="191" spans="12:15" x14ac:dyDescent="0.3">
      <c r="L191"/>
      <c r="M191"/>
      <c r="N191"/>
      <c r="O191"/>
    </row>
    <row r="192" spans="12:15" x14ac:dyDescent="0.3">
      <c r="L192"/>
      <c r="M192"/>
      <c r="N192"/>
      <c r="O192"/>
    </row>
    <row r="193" spans="12:15" x14ac:dyDescent="0.3">
      <c r="L193"/>
      <c r="M193"/>
      <c r="N193"/>
      <c r="O193"/>
    </row>
    <row r="194" spans="12:15" x14ac:dyDescent="0.3">
      <c r="L194"/>
      <c r="M194"/>
      <c r="N194"/>
      <c r="O194"/>
    </row>
    <row r="195" spans="12:15" x14ac:dyDescent="0.3">
      <c r="L195"/>
      <c r="M195"/>
      <c r="N195"/>
      <c r="O195"/>
    </row>
    <row r="196" spans="12:15" x14ac:dyDescent="0.3">
      <c r="L196"/>
      <c r="M196"/>
      <c r="N196"/>
      <c r="O196"/>
    </row>
    <row r="197" spans="12:15" x14ac:dyDescent="0.3">
      <c r="L197"/>
      <c r="M197"/>
      <c r="N197"/>
      <c r="O197"/>
    </row>
    <row r="198" spans="12:15" x14ac:dyDescent="0.3">
      <c r="L198"/>
      <c r="M198"/>
      <c r="N198"/>
      <c r="O198"/>
    </row>
    <row r="199" spans="12:15" x14ac:dyDescent="0.3">
      <c r="L199"/>
      <c r="M199"/>
      <c r="N199"/>
      <c r="O199"/>
    </row>
    <row r="200" spans="12:15" x14ac:dyDescent="0.3">
      <c r="L200"/>
      <c r="M200"/>
      <c r="N200"/>
      <c r="O200"/>
    </row>
    <row r="201" spans="12:15" x14ac:dyDescent="0.3">
      <c r="L201"/>
      <c r="M201"/>
      <c r="N201"/>
      <c r="O201"/>
    </row>
    <row r="202" spans="12:15" x14ac:dyDescent="0.3">
      <c r="L202"/>
      <c r="M202"/>
      <c r="N202"/>
      <c r="O202"/>
    </row>
    <row r="203" spans="12:15" x14ac:dyDescent="0.3">
      <c r="L203"/>
      <c r="M203"/>
      <c r="N203"/>
      <c r="O203"/>
    </row>
    <row r="204" spans="12:15" x14ac:dyDescent="0.3">
      <c r="L204"/>
      <c r="M204"/>
      <c r="N204"/>
      <c r="O204"/>
    </row>
    <row r="205" spans="12:15" x14ac:dyDescent="0.3">
      <c r="L205"/>
      <c r="M205"/>
      <c r="N205"/>
      <c r="O205"/>
    </row>
    <row r="206" spans="12:15" x14ac:dyDescent="0.3">
      <c r="L206"/>
      <c r="M206"/>
      <c r="N206"/>
      <c r="O206"/>
    </row>
    <row r="207" spans="12:15" x14ac:dyDescent="0.3">
      <c r="L207"/>
      <c r="M207"/>
      <c r="N207"/>
      <c r="O207"/>
    </row>
    <row r="208" spans="12:15" x14ac:dyDescent="0.3">
      <c r="L208"/>
      <c r="M208"/>
      <c r="N208"/>
      <c r="O208"/>
    </row>
    <row r="209" spans="12:15" x14ac:dyDescent="0.3">
      <c r="L209"/>
      <c r="M209"/>
      <c r="N209"/>
      <c r="O209"/>
    </row>
    <row r="210" spans="12:15" x14ac:dyDescent="0.3">
      <c r="L210"/>
      <c r="M210"/>
      <c r="N210"/>
      <c r="O210"/>
    </row>
    <row r="211" spans="12:15" x14ac:dyDescent="0.3">
      <c r="L211"/>
      <c r="M211"/>
      <c r="N211"/>
      <c r="O211"/>
    </row>
    <row r="212" spans="12:15" x14ac:dyDescent="0.3">
      <c r="L212"/>
      <c r="M212"/>
      <c r="N212"/>
      <c r="O212"/>
    </row>
    <row r="213" spans="12:15" x14ac:dyDescent="0.3">
      <c r="L213"/>
      <c r="M213"/>
      <c r="N213"/>
      <c r="O213"/>
    </row>
    <row r="214" spans="12:15" x14ac:dyDescent="0.3">
      <c r="L214"/>
      <c r="M214"/>
      <c r="N214"/>
      <c r="O214"/>
    </row>
    <row r="215" spans="12:15" x14ac:dyDescent="0.3">
      <c r="L215"/>
      <c r="M215"/>
      <c r="N215"/>
      <c r="O215"/>
    </row>
    <row r="216" spans="12:15" x14ac:dyDescent="0.3">
      <c r="L216"/>
      <c r="M216"/>
      <c r="N216"/>
      <c r="O216"/>
    </row>
    <row r="217" spans="12:15" x14ac:dyDescent="0.3">
      <c r="L217"/>
      <c r="M217"/>
      <c r="N217"/>
      <c r="O217"/>
    </row>
    <row r="218" spans="12:15" x14ac:dyDescent="0.3">
      <c r="L218"/>
      <c r="M218"/>
      <c r="N218"/>
      <c r="O218"/>
    </row>
    <row r="219" spans="12:15" x14ac:dyDescent="0.3">
      <c r="L219"/>
      <c r="M219"/>
      <c r="N219"/>
      <c r="O219"/>
    </row>
    <row r="220" spans="12:15" x14ac:dyDescent="0.3">
      <c r="L220"/>
      <c r="M220"/>
      <c r="N220"/>
      <c r="O220"/>
    </row>
    <row r="221" spans="12:15" x14ac:dyDescent="0.3">
      <c r="L221"/>
      <c r="M221"/>
      <c r="N221"/>
      <c r="O221"/>
    </row>
    <row r="222" spans="12:15" x14ac:dyDescent="0.3">
      <c r="L222"/>
      <c r="M222"/>
      <c r="N222"/>
      <c r="O222"/>
    </row>
    <row r="223" spans="12:15" x14ac:dyDescent="0.3">
      <c r="L223"/>
      <c r="M223"/>
      <c r="N223"/>
      <c r="O223"/>
    </row>
    <row r="224" spans="12:15" x14ac:dyDescent="0.3">
      <c r="L224"/>
      <c r="M224"/>
      <c r="N224"/>
      <c r="O224"/>
    </row>
    <row r="225" spans="12:15" x14ac:dyDescent="0.3">
      <c r="L225"/>
      <c r="M225"/>
      <c r="N225"/>
      <c r="O225"/>
    </row>
    <row r="226" spans="12:15" x14ac:dyDescent="0.3">
      <c r="L226"/>
      <c r="M226"/>
      <c r="N226"/>
      <c r="O226"/>
    </row>
    <row r="227" spans="12:15" x14ac:dyDescent="0.3">
      <c r="L227"/>
      <c r="M227"/>
      <c r="N227"/>
      <c r="O227"/>
    </row>
    <row r="228" spans="12:15" x14ac:dyDescent="0.3">
      <c r="L228"/>
      <c r="M228"/>
      <c r="N228"/>
      <c r="O228"/>
    </row>
    <row r="229" spans="12:15" x14ac:dyDescent="0.3">
      <c r="L229"/>
      <c r="M229"/>
      <c r="N229"/>
      <c r="O229"/>
    </row>
    <row r="230" spans="12:15" x14ac:dyDescent="0.3">
      <c r="L230"/>
      <c r="M230"/>
      <c r="N230"/>
      <c r="O230"/>
    </row>
    <row r="231" spans="12:15" x14ac:dyDescent="0.3">
      <c r="L231"/>
      <c r="M231"/>
      <c r="N231"/>
      <c r="O231"/>
    </row>
    <row r="232" spans="12:15" x14ac:dyDescent="0.3">
      <c r="L232"/>
      <c r="M232"/>
      <c r="N232"/>
      <c r="O232"/>
    </row>
    <row r="233" spans="12:15" x14ac:dyDescent="0.3">
      <c r="L233"/>
      <c r="M233"/>
      <c r="N233"/>
      <c r="O233"/>
    </row>
    <row r="234" spans="12:15" x14ac:dyDescent="0.3">
      <c r="L234"/>
      <c r="M234"/>
      <c r="N234"/>
      <c r="O234"/>
    </row>
    <row r="235" spans="12:15" x14ac:dyDescent="0.3">
      <c r="L235"/>
      <c r="M235"/>
      <c r="N235"/>
      <c r="O235"/>
    </row>
    <row r="236" spans="12:15" x14ac:dyDescent="0.3">
      <c r="L236"/>
      <c r="M236"/>
      <c r="N236"/>
      <c r="O236"/>
    </row>
    <row r="237" spans="12:15" x14ac:dyDescent="0.3">
      <c r="L237"/>
      <c r="M237"/>
      <c r="N237"/>
      <c r="O237"/>
    </row>
    <row r="238" spans="12:15" x14ac:dyDescent="0.3">
      <c r="L238"/>
      <c r="M238"/>
      <c r="N238"/>
      <c r="O238"/>
    </row>
    <row r="239" spans="12:15" x14ac:dyDescent="0.3">
      <c r="L239"/>
      <c r="M239"/>
      <c r="N239"/>
      <c r="O239"/>
    </row>
    <row r="240" spans="12:15" x14ac:dyDescent="0.3">
      <c r="L240"/>
      <c r="M240"/>
      <c r="N240"/>
      <c r="O240"/>
    </row>
    <row r="241" spans="12:15" x14ac:dyDescent="0.3">
      <c r="L241"/>
      <c r="M241"/>
      <c r="N241"/>
      <c r="O241"/>
    </row>
    <row r="242" spans="12:15" x14ac:dyDescent="0.3">
      <c r="L242"/>
      <c r="M242"/>
      <c r="N242"/>
      <c r="O242"/>
    </row>
    <row r="243" spans="12:15" x14ac:dyDescent="0.3">
      <c r="L243"/>
      <c r="M243"/>
      <c r="N243"/>
      <c r="O243"/>
    </row>
    <row r="244" spans="12:15" x14ac:dyDescent="0.3">
      <c r="L244"/>
      <c r="M244"/>
      <c r="N244"/>
      <c r="O244"/>
    </row>
    <row r="245" spans="12:15" x14ac:dyDescent="0.3">
      <c r="L245"/>
      <c r="M245"/>
      <c r="N245"/>
      <c r="O245"/>
    </row>
    <row r="246" spans="12:15" x14ac:dyDescent="0.3">
      <c r="L246"/>
      <c r="M246"/>
      <c r="N246"/>
      <c r="O246"/>
    </row>
    <row r="247" spans="12:15" x14ac:dyDescent="0.3">
      <c r="L247"/>
      <c r="M247"/>
      <c r="N247"/>
      <c r="O247"/>
    </row>
    <row r="248" spans="12:15" x14ac:dyDescent="0.3">
      <c r="L248"/>
      <c r="M248"/>
      <c r="N248"/>
      <c r="O248"/>
    </row>
    <row r="249" spans="12:15" x14ac:dyDescent="0.3">
      <c r="L249"/>
      <c r="M249"/>
      <c r="N249"/>
      <c r="O249"/>
    </row>
    <row r="250" spans="12:15" x14ac:dyDescent="0.3">
      <c r="L250"/>
      <c r="M250"/>
      <c r="N250"/>
      <c r="O250"/>
    </row>
    <row r="251" spans="12:15" x14ac:dyDescent="0.3">
      <c r="L251"/>
      <c r="M251"/>
      <c r="N251"/>
      <c r="O251"/>
    </row>
    <row r="252" spans="12:15" x14ac:dyDescent="0.3">
      <c r="L252"/>
      <c r="M252"/>
      <c r="N252"/>
      <c r="O252"/>
    </row>
    <row r="253" spans="12:15" x14ac:dyDescent="0.3">
      <c r="L253"/>
      <c r="M253"/>
      <c r="N253"/>
      <c r="O253"/>
    </row>
    <row r="254" spans="12:15" x14ac:dyDescent="0.3">
      <c r="L254"/>
      <c r="M254"/>
      <c r="N254"/>
      <c r="O254"/>
    </row>
    <row r="255" spans="12:15" x14ac:dyDescent="0.3">
      <c r="L255"/>
      <c r="M255"/>
      <c r="N255"/>
      <c r="O255"/>
    </row>
    <row r="256" spans="12:15" x14ac:dyDescent="0.3">
      <c r="L256"/>
      <c r="M256"/>
      <c r="N256"/>
      <c r="O256"/>
    </row>
    <row r="257" spans="12:15" x14ac:dyDescent="0.3">
      <c r="L257"/>
      <c r="M257"/>
      <c r="N257"/>
      <c r="O257"/>
    </row>
    <row r="258" spans="12:15" x14ac:dyDescent="0.3">
      <c r="L258"/>
      <c r="M258"/>
      <c r="N258"/>
      <c r="O258"/>
    </row>
    <row r="259" spans="12:15" x14ac:dyDescent="0.3">
      <c r="L259"/>
      <c r="M259"/>
      <c r="N259"/>
      <c r="O259"/>
    </row>
    <row r="260" spans="12:15" x14ac:dyDescent="0.3">
      <c r="L260"/>
      <c r="M260"/>
      <c r="N260"/>
      <c r="O260"/>
    </row>
    <row r="261" spans="12:15" x14ac:dyDescent="0.3">
      <c r="L261"/>
      <c r="M261"/>
      <c r="N261"/>
      <c r="O261"/>
    </row>
    <row r="262" spans="12:15" x14ac:dyDescent="0.3">
      <c r="L262"/>
      <c r="M262"/>
      <c r="N262"/>
      <c r="O262"/>
    </row>
    <row r="263" spans="12:15" x14ac:dyDescent="0.3">
      <c r="L263"/>
      <c r="M263"/>
      <c r="N263"/>
      <c r="O263"/>
    </row>
    <row r="264" spans="12:15" x14ac:dyDescent="0.3">
      <c r="L264"/>
      <c r="M264"/>
      <c r="N264"/>
      <c r="O264"/>
    </row>
    <row r="265" spans="12:15" x14ac:dyDescent="0.3">
      <c r="L265"/>
      <c r="M265"/>
      <c r="N265"/>
      <c r="O265"/>
    </row>
    <row r="266" spans="12:15" x14ac:dyDescent="0.3">
      <c r="L266"/>
      <c r="M266"/>
      <c r="N266"/>
      <c r="O266"/>
    </row>
    <row r="267" spans="12:15" x14ac:dyDescent="0.3">
      <c r="L267"/>
      <c r="M267"/>
      <c r="N267"/>
      <c r="O267"/>
    </row>
    <row r="268" spans="12:15" x14ac:dyDescent="0.3">
      <c r="L268"/>
      <c r="M268"/>
      <c r="N268"/>
      <c r="O268"/>
    </row>
    <row r="269" spans="12:15" x14ac:dyDescent="0.3">
      <c r="L269"/>
      <c r="M269"/>
      <c r="N269"/>
      <c r="O269"/>
    </row>
    <row r="270" spans="12:15" x14ac:dyDescent="0.3">
      <c r="L270"/>
      <c r="M270"/>
      <c r="N270"/>
      <c r="O270"/>
    </row>
    <row r="271" spans="12:15" x14ac:dyDescent="0.3">
      <c r="L271"/>
      <c r="M271"/>
      <c r="N271"/>
      <c r="O271"/>
    </row>
    <row r="272" spans="12:15" x14ac:dyDescent="0.3">
      <c r="L272"/>
      <c r="M272"/>
      <c r="N272"/>
      <c r="O272"/>
    </row>
    <row r="273" spans="12:15" x14ac:dyDescent="0.3">
      <c r="L273"/>
      <c r="M273"/>
      <c r="N273"/>
      <c r="O273"/>
    </row>
    <row r="274" spans="12:15" x14ac:dyDescent="0.3">
      <c r="L274"/>
      <c r="M274"/>
      <c r="N274"/>
      <c r="O274"/>
    </row>
    <row r="275" spans="12:15" x14ac:dyDescent="0.3">
      <c r="L275"/>
      <c r="M275"/>
      <c r="N275"/>
      <c r="O275"/>
    </row>
    <row r="276" spans="12:15" x14ac:dyDescent="0.3">
      <c r="L276"/>
      <c r="M276"/>
      <c r="N276"/>
      <c r="O276"/>
    </row>
    <row r="277" spans="12:15" x14ac:dyDescent="0.3">
      <c r="L277"/>
      <c r="M277"/>
      <c r="N277"/>
      <c r="O277"/>
    </row>
    <row r="278" spans="12:15" x14ac:dyDescent="0.3">
      <c r="L278"/>
      <c r="M278"/>
      <c r="N278"/>
      <c r="O278"/>
    </row>
    <row r="279" spans="12:15" x14ac:dyDescent="0.3">
      <c r="L279"/>
      <c r="M279"/>
      <c r="N279"/>
      <c r="O279"/>
    </row>
    <row r="280" spans="12:15" x14ac:dyDescent="0.3">
      <c r="L280"/>
      <c r="M280"/>
      <c r="N280"/>
      <c r="O280"/>
    </row>
    <row r="281" spans="12:15" x14ac:dyDescent="0.3">
      <c r="L281"/>
      <c r="M281"/>
      <c r="N281"/>
      <c r="O281"/>
    </row>
    <row r="282" spans="12:15" x14ac:dyDescent="0.3">
      <c r="L282"/>
      <c r="M282"/>
      <c r="N282"/>
      <c r="O282"/>
    </row>
    <row r="283" spans="12:15" x14ac:dyDescent="0.3">
      <c r="L283"/>
      <c r="M283"/>
      <c r="N283"/>
      <c r="O283"/>
    </row>
    <row r="284" spans="12:15" x14ac:dyDescent="0.3">
      <c r="L284"/>
      <c r="M284"/>
      <c r="N284"/>
      <c r="O284"/>
    </row>
    <row r="285" spans="12:15" x14ac:dyDescent="0.3">
      <c r="L285"/>
      <c r="M285"/>
      <c r="N285"/>
      <c r="O285"/>
    </row>
    <row r="286" spans="12:15" x14ac:dyDescent="0.3">
      <c r="L286"/>
      <c r="M286"/>
      <c r="N286"/>
      <c r="O286"/>
    </row>
    <row r="287" spans="12:15" x14ac:dyDescent="0.3">
      <c r="L287"/>
      <c r="M287"/>
      <c r="N287"/>
      <c r="O287"/>
    </row>
    <row r="288" spans="12:15" x14ac:dyDescent="0.3">
      <c r="L288"/>
      <c r="M288"/>
      <c r="N288"/>
      <c r="O288"/>
    </row>
    <row r="289" spans="12:15" x14ac:dyDescent="0.3">
      <c r="L289"/>
      <c r="M289"/>
      <c r="N289"/>
      <c r="O289"/>
    </row>
    <row r="290" spans="12:15" x14ac:dyDescent="0.3">
      <c r="L290"/>
      <c r="M290"/>
      <c r="N290"/>
      <c r="O290"/>
    </row>
    <row r="291" spans="12:15" x14ac:dyDescent="0.3">
      <c r="L291"/>
      <c r="M291"/>
      <c r="N291"/>
      <c r="O291"/>
    </row>
    <row r="292" spans="12:15" x14ac:dyDescent="0.3">
      <c r="L292"/>
      <c r="M292"/>
      <c r="N292"/>
      <c r="O292"/>
    </row>
    <row r="293" spans="12:15" x14ac:dyDescent="0.3">
      <c r="L293"/>
      <c r="M293"/>
      <c r="N293"/>
      <c r="O293"/>
    </row>
    <row r="294" spans="12:15" x14ac:dyDescent="0.3">
      <c r="L294"/>
      <c r="M294"/>
      <c r="N294"/>
      <c r="O294"/>
    </row>
    <row r="295" spans="12:15" x14ac:dyDescent="0.3">
      <c r="L295"/>
      <c r="M295"/>
      <c r="N295"/>
      <c r="O295"/>
    </row>
    <row r="296" spans="12:15" x14ac:dyDescent="0.3">
      <c r="L296"/>
      <c r="M296"/>
      <c r="N296"/>
      <c r="O296"/>
    </row>
    <row r="297" spans="12:15" x14ac:dyDescent="0.3">
      <c r="L297"/>
      <c r="M297"/>
      <c r="N297"/>
      <c r="O297"/>
    </row>
    <row r="298" spans="12:15" x14ac:dyDescent="0.3">
      <c r="L298"/>
      <c r="M298"/>
      <c r="N298"/>
      <c r="O298"/>
    </row>
    <row r="299" spans="12:15" x14ac:dyDescent="0.3">
      <c r="L299"/>
      <c r="M299"/>
      <c r="N299"/>
      <c r="O299"/>
    </row>
    <row r="300" spans="12:15" x14ac:dyDescent="0.3">
      <c r="L300"/>
      <c r="M300"/>
      <c r="N300"/>
      <c r="O300"/>
    </row>
    <row r="301" spans="12:15" x14ac:dyDescent="0.3">
      <c r="L301"/>
      <c r="M301"/>
      <c r="N301"/>
      <c r="O301"/>
    </row>
    <row r="302" spans="12:15" x14ac:dyDescent="0.3">
      <c r="L302"/>
      <c r="M302"/>
      <c r="N302"/>
      <c r="O302"/>
    </row>
    <row r="303" spans="12:15" x14ac:dyDescent="0.3">
      <c r="L303"/>
      <c r="M303"/>
      <c r="N303"/>
      <c r="O303"/>
    </row>
    <row r="304" spans="12:15" x14ac:dyDescent="0.3">
      <c r="L304"/>
      <c r="M304"/>
      <c r="N304"/>
      <c r="O304"/>
    </row>
    <row r="305" spans="12:15" x14ac:dyDescent="0.3">
      <c r="L305"/>
      <c r="M305"/>
      <c r="N305"/>
      <c r="O305"/>
    </row>
    <row r="306" spans="12:15" x14ac:dyDescent="0.3">
      <c r="L306"/>
      <c r="M306"/>
      <c r="N306"/>
      <c r="O306"/>
    </row>
    <row r="307" spans="12:15" x14ac:dyDescent="0.3">
      <c r="L307"/>
      <c r="M307"/>
      <c r="N307"/>
      <c r="O307"/>
    </row>
    <row r="308" spans="12:15" x14ac:dyDescent="0.3">
      <c r="L308"/>
      <c r="M308"/>
      <c r="N308"/>
      <c r="O308"/>
    </row>
    <row r="309" spans="12:15" x14ac:dyDescent="0.3">
      <c r="L309"/>
      <c r="M309"/>
      <c r="N309"/>
      <c r="O309"/>
    </row>
    <row r="310" spans="12:15" x14ac:dyDescent="0.3">
      <c r="L310"/>
      <c r="M310"/>
      <c r="N310"/>
      <c r="O310"/>
    </row>
    <row r="311" spans="12:15" x14ac:dyDescent="0.3">
      <c r="L311"/>
      <c r="M311"/>
      <c r="N311"/>
      <c r="O311"/>
    </row>
    <row r="312" spans="12:15" x14ac:dyDescent="0.3">
      <c r="L312"/>
      <c r="M312"/>
      <c r="N312"/>
      <c r="O312"/>
    </row>
    <row r="313" spans="12:15" x14ac:dyDescent="0.3">
      <c r="L313"/>
      <c r="M313"/>
      <c r="N313"/>
      <c r="O313"/>
    </row>
    <row r="314" spans="12:15" x14ac:dyDescent="0.3">
      <c r="L314"/>
      <c r="M314"/>
      <c r="N314"/>
      <c r="O314"/>
    </row>
    <row r="315" spans="12:15" x14ac:dyDescent="0.3">
      <c r="L315"/>
      <c r="M315"/>
      <c r="N315"/>
      <c r="O315"/>
    </row>
    <row r="316" spans="12:15" x14ac:dyDescent="0.3">
      <c r="L316"/>
      <c r="M316"/>
      <c r="N316"/>
      <c r="O316"/>
    </row>
    <row r="317" spans="12:15" x14ac:dyDescent="0.3">
      <c r="L317"/>
      <c r="M317"/>
      <c r="N317"/>
      <c r="O317"/>
    </row>
    <row r="318" spans="12:15" x14ac:dyDescent="0.3">
      <c r="L318"/>
      <c r="M318"/>
      <c r="N318"/>
      <c r="O318"/>
    </row>
    <row r="319" spans="12:15" x14ac:dyDescent="0.3">
      <c r="L319"/>
      <c r="M319"/>
      <c r="N319"/>
      <c r="O319"/>
    </row>
    <row r="320" spans="12:15" x14ac:dyDescent="0.3">
      <c r="L320"/>
      <c r="M320"/>
      <c r="N320"/>
      <c r="O320"/>
    </row>
    <row r="321" spans="12:15" x14ac:dyDescent="0.3">
      <c r="L321"/>
      <c r="M321"/>
      <c r="N321"/>
      <c r="O321"/>
    </row>
    <row r="322" spans="12:15" x14ac:dyDescent="0.3">
      <c r="L322"/>
      <c r="M322"/>
      <c r="N322"/>
      <c r="O322"/>
    </row>
    <row r="323" spans="12:15" x14ac:dyDescent="0.3">
      <c r="L323"/>
      <c r="M323"/>
      <c r="N323"/>
      <c r="O323"/>
    </row>
    <row r="324" spans="12:15" x14ac:dyDescent="0.3">
      <c r="L324"/>
      <c r="M324"/>
      <c r="N324"/>
      <c r="O324"/>
    </row>
    <row r="325" spans="12:15" x14ac:dyDescent="0.3">
      <c r="L325"/>
      <c r="M325"/>
      <c r="N325"/>
      <c r="O325"/>
    </row>
    <row r="326" spans="12:15" x14ac:dyDescent="0.3">
      <c r="L326"/>
      <c r="M326"/>
      <c r="N326"/>
      <c r="O326"/>
    </row>
    <row r="327" spans="12:15" x14ac:dyDescent="0.3">
      <c r="L327"/>
      <c r="M327"/>
      <c r="N327"/>
      <c r="O327"/>
    </row>
    <row r="328" spans="12:15" x14ac:dyDescent="0.3">
      <c r="L328"/>
      <c r="M328"/>
      <c r="N328"/>
      <c r="O328"/>
    </row>
    <row r="329" spans="12:15" x14ac:dyDescent="0.3">
      <c r="L329"/>
      <c r="M329"/>
      <c r="N329"/>
      <c r="O329"/>
    </row>
    <row r="330" spans="12:15" x14ac:dyDescent="0.3">
      <c r="L330"/>
      <c r="M330"/>
      <c r="N330"/>
      <c r="O330"/>
    </row>
    <row r="331" spans="12:15" x14ac:dyDescent="0.3">
      <c r="L331"/>
      <c r="M331"/>
      <c r="N331"/>
      <c r="O331"/>
    </row>
    <row r="332" spans="12:15" x14ac:dyDescent="0.3">
      <c r="L332"/>
      <c r="M332"/>
      <c r="N332"/>
      <c r="O332"/>
    </row>
    <row r="333" spans="12:15" x14ac:dyDescent="0.3">
      <c r="L333"/>
      <c r="M333"/>
      <c r="N333"/>
      <c r="O333"/>
    </row>
    <row r="334" spans="12:15" x14ac:dyDescent="0.3">
      <c r="L334"/>
      <c r="M334"/>
      <c r="N334"/>
      <c r="O334"/>
    </row>
    <row r="335" spans="12:15" x14ac:dyDescent="0.3">
      <c r="L335"/>
      <c r="M335"/>
      <c r="N335"/>
      <c r="O335"/>
    </row>
    <row r="336" spans="12:15" x14ac:dyDescent="0.3">
      <c r="L336"/>
      <c r="M336"/>
      <c r="N336"/>
      <c r="O336"/>
    </row>
    <row r="337" spans="12:15" x14ac:dyDescent="0.3">
      <c r="L337"/>
      <c r="M337"/>
      <c r="N337"/>
      <c r="O337"/>
    </row>
    <row r="338" spans="12:15" x14ac:dyDescent="0.3">
      <c r="L338"/>
      <c r="M338"/>
      <c r="N338"/>
      <c r="O338"/>
    </row>
    <row r="339" spans="12:15" x14ac:dyDescent="0.3">
      <c r="L339"/>
      <c r="M339"/>
      <c r="N339"/>
      <c r="O339"/>
    </row>
    <row r="340" spans="12:15" x14ac:dyDescent="0.3">
      <c r="L340"/>
      <c r="M340"/>
      <c r="N340"/>
      <c r="O340"/>
    </row>
    <row r="341" spans="12:15" x14ac:dyDescent="0.3">
      <c r="L341"/>
      <c r="M341"/>
      <c r="N341"/>
      <c r="O341"/>
    </row>
    <row r="342" spans="12:15" x14ac:dyDescent="0.3">
      <c r="L342"/>
      <c r="M342"/>
      <c r="N342"/>
      <c r="O342"/>
    </row>
    <row r="343" spans="12:15" x14ac:dyDescent="0.3">
      <c r="L343"/>
      <c r="M343"/>
      <c r="N343"/>
      <c r="O343"/>
    </row>
    <row r="344" spans="12:15" x14ac:dyDescent="0.3">
      <c r="L344"/>
      <c r="M344"/>
      <c r="N344"/>
      <c r="O344"/>
    </row>
    <row r="345" spans="12:15" x14ac:dyDescent="0.3">
      <c r="L345"/>
      <c r="M345"/>
      <c r="N345"/>
      <c r="O345"/>
    </row>
    <row r="346" spans="12:15" x14ac:dyDescent="0.3">
      <c r="L346"/>
      <c r="M346"/>
      <c r="N346"/>
      <c r="O346"/>
    </row>
    <row r="347" spans="12:15" x14ac:dyDescent="0.3">
      <c r="L347"/>
      <c r="M347"/>
      <c r="N347"/>
      <c r="O347"/>
    </row>
    <row r="348" spans="12:15" x14ac:dyDescent="0.3">
      <c r="L348"/>
      <c r="M348"/>
      <c r="N348"/>
      <c r="O348"/>
    </row>
    <row r="349" spans="12:15" x14ac:dyDescent="0.3">
      <c r="L349"/>
      <c r="M349"/>
      <c r="N349"/>
      <c r="O349"/>
    </row>
    <row r="350" spans="12:15" x14ac:dyDescent="0.3">
      <c r="L350"/>
      <c r="M350"/>
      <c r="N350"/>
      <c r="O350"/>
    </row>
    <row r="351" spans="12:15" x14ac:dyDescent="0.3">
      <c r="L351"/>
      <c r="M351"/>
      <c r="N351"/>
      <c r="O351"/>
    </row>
    <row r="352" spans="12:15" x14ac:dyDescent="0.3">
      <c r="L352"/>
      <c r="M352"/>
      <c r="N352"/>
      <c r="O352"/>
    </row>
    <row r="353" spans="12:15" x14ac:dyDescent="0.3">
      <c r="L353"/>
      <c r="M353"/>
      <c r="N353"/>
      <c r="O353"/>
    </row>
    <row r="354" spans="12:15" x14ac:dyDescent="0.3">
      <c r="L354"/>
      <c r="M354"/>
      <c r="N354"/>
      <c r="O354"/>
    </row>
    <row r="355" spans="12:15" x14ac:dyDescent="0.3">
      <c r="L355"/>
      <c r="M355"/>
      <c r="N355"/>
      <c r="O355"/>
    </row>
    <row r="356" spans="12:15" x14ac:dyDescent="0.3">
      <c r="L356"/>
      <c r="M356"/>
      <c r="N356"/>
      <c r="O356"/>
    </row>
    <row r="357" spans="12:15" x14ac:dyDescent="0.3">
      <c r="L357"/>
      <c r="M357"/>
      <c r="N357"/>
      <c r="O357"/>
    </row>
    <row r="358" spans="12:15" x14ac:dyDescent="0.3">
      <c r="L358"/>
      <c r="M358"/>
      <c r="N358"/>
      <c r="O358"/>
    </row>
    <row r="359" spans="12:15" x14ac:dyDescent="0.3">
      <c r="L359"/>
      <c r="M359"/>
      <c r="N359"/>
      <c r="O359"/>
    </row>
    <row r="360" spans="12:15" x14ac:dyDescent="0.3">
      <c r="L360"/>
      <c r="M360"/>
      <c r="N360"/>
      <c r="O360"/>
    </row>
    <row r="361" spans="12:15" x14ac:dyDescent="0.3">
      <c r="L361"/>
      <c r="M361"/>
      <c r="N361"/>
      <c r="O361"/>
    </row>
    <row r="362" spans="12:15" x14ac:dyDescent="0.3">
      <c r="L362"/>
      <c r="M362"/>
      <c r="N362"/>
      <c r="O362"/>
    </row>
    <row r="363" spans="12:15" x14ac:dyDescent="0.3">
      <c r="L363"/>
      <c r="M363"/>
      <c r="N363"/>
      <c r="O363"/>
    </row>
    <row r="364" spans="12:15" x14ac:dyDescent="0.3">
      <c r="L364"/>
      <c r="M364"/>
      <c r="N364"/>
      <c r="O364"/>
    </row>
    <row r="365" spans="12:15" x14ac:dyDescent="0.3">
      <c r="L365"/>
      <c r="M365"/>
      <c r="N365"/>
      <c r="O365"/>
    </row>
    <row r="366" spans="12:15" x14ac:dyDescent="0.3">
      <c r="L366"/>
      <c r="M366"/>
      <c r="N366"/>
      <c r="O366"/>
    </row>
    <row r="367" spans="12:15" x14ac:dyDescent="0.3">
      <c r="L367"/>
      <c r="M367"/>
      <c r="N367"/>
      <c r="O367"/>
    </row>
    <row r="368" spans="12:15" x14ac:dyDescent="0.3">
      <c r="L368"/>
      <c r="M368"/>
      <c r="N368"/>
      <c r="O368"/>
    </row>
    <row r="369" spans="12:15" x14ac:dyDescent="0.3">
      <c r="L369"/>
      <c r="M369"/>
      <c r="N369"/>
      <c r="O369"/>
    </row>
    <row r="370" spans="12:15" x14ac:dyDescent="0.3">
      <c r="L370"/>
      <c r="M370"/>
      <c r="N370"/>
      <c r="O370"/>
    </row>
    <row r="371" spans="12:15" x14ac:dyDescent="0.3">
      <c r="L371"/>
      <c r="M371"/>
      <c r="N371"/>
      <c r="O371"/>
    </row>
    <row r="372" spans="12:15" x14ac:dyDescent="0.3">
      <c r="L372"/>
      <c r="M372"/>
      <c r="N372"/>
      <c r="O372"/>
    </row>
    <row r="373" spans="12:15" x14ac:dyDescent="0.3">
      <c r="L373"/>
      <c r="M373"/>
      <c r="N373"/>
      <c r="O373"/>
    </row>
    <row r="374" spans="12:15" x14ac:dyDescent="0.3">
      <c r="L374"/>
      <c r="M374"/>
      <c r="N374"/>
      <c r="O374"/>
    </row>
    <row r="375" spans="12:15" x14ac:dyDescent="0.3">
      <c r="L375"/>
      <c r="M375"/>
      <c r="N375"/>
      <c r="O375"/>
    </row>
    <row r="376" spans="12:15" x14ac:dyDescent="0.3">
      <c r="L376"/>
      <c r="M376"/>
      <c r="N376"/>
      <c r="O376"/>
    </row>
    <row r="377" spans="12:15" x14ac:dyDescent="0.3">
      <c r="L377"/>
      <c r="M377"/>
      <c r="N377"/>
      <c r="O377"/>
    </row>
    <row r="378" spans="12:15" x14ac:dyDescent="0.3">
      <c r="L378"/>
      <c r="M378"/>
      <c r="N378"/>
      <c r="O378"/>
    </row>
    <row r="379" spans="12:15" x14ac:dyDescent="0.3">
      <c r="L379"/>
      <c r="M379"/>
      <c r="N379"/>
      <c r="O379"/>
    </row>
    <row r="380" spans="12:15" x14ac:dyDescent="0.3">
      <c r="L380"/>
      <c r="M380"/>
      <c r="N380"/>
      <c r="O380"/>
    </row>
    <row r="381" spans="12:15" x14ac:dyDescent="0.3">
      <c r="L381"/>
      <c r="M381"/>
      <c r="N381"/>
      <c r="O381"/>
    </row>
    <row r="382" spans="12:15" x14ac:dyDescent="0.3">
      <c r="L382"/>
      <c r="M382"/>
      <c r="N382"/>
      <c r="O382"/>
    </row>
    <row r="383" spans="12:15" x14ac:dyDescent="0.3">
      <c r="L383"/>
      <c r="M383"/>
      <c r="N383"/>
      <c r="O383"/>
    </row>
    <row r="384" spans="12:15" x14ac:dyDescent="0.3">
      <c r="L384"/>
      <c r="M384"/>
      <c r="N384"/>
      <c r="O384"/>
    </row>
    <row r="385" spans="12:15" x14ac:dyDescent="0.3">
      <c r="L385"/>
      <c r="M385"/>
      <c r="N385"/>
      <c r="O385"/>
    </row>
    <row r="386" spans="12:15" x14ac:dyDescent="0.3">
      <c r="L386"/>
      <c r="M386"/>
      <c r="N386"/>
      <c r="O386"/>
    </row>
    <row r="387" spans="12:15" x14ac:dyDescent="0.3">
      <c r="L387"/>
      <c r="M387"/>
      <c r="N387"/>
      <c r="O387"/>
    </row>
    <row r="388" spans="12:15" x14ac:dyDescent="0.3">
      <c r="L388"/>
      <c r="M388"/>
      <c r="N388"/>
      <c r="O388"/>
    </row>
    <row r="389" spans="12:15" x14ac:dyDescent="0.3">
      <c r="L389"/>
      <c r="M389"/>
      <c r="N389"/>
      <c r="O389"/>
    </row>
    <row r="390" spans="12:15" x14ac:dyDescent="0.3">
      <c r="L390"/>
      <c r="M390"/>
      <c r="N390"/>
      <c r="O390"/>
    </row>
    <row r="391" spans="12:15" x14ac:dyDescent="0.3">
      <c r="L391"/>
      <c r="M391"/>
      <c r="N391"/>
      <c r="O391"/>
    </row>
    <row r="392" spans="12:15" x14ac:dyDescent="0.3">
      <c r="L392"/>
      <c r="M392"/>
      <c r="N392"/>
      <c r="O392"/>
    </row>
    <row r="393" spans="12:15" x14ac:dyDescent="0.3">
      <c r="L393"/>
      <c r="M393"/>
      <c r="N393"/>
      <c r="O393"/>
    </row>
    <row r="394" spans="12:15" x14ac:dyDescent="0.3">
      <c r="L394"/>
      <c r="M394"/>
      <c r="N394"/>
      <c r="O394"/>
    </row>
    <row r="395" spans="12:15" x14ac:dyDescent="0.3">
      <c r="L395"/>
      <c r="M395"/>
      <c r="N395"/>
      <c r="O395"/>
    </row>
    <row r="396" spans="12:15" x14ac:dyDescent="0.3">
      <c r="L396"/>
      <c r="M396"/>
      <c r="N396"/>
      <c r="O396"/>
    </row>
    <row r="397" spans="12:15" x14ac:dyDescent="0.3">
      <c r="L397"/>
      <c r="M397"/>
      <c r="N397"/>
      <c r="O397"/>
    </row>
    <row r="398" spans="12:15" x14ac:dyDescent="0.3">
      <c r="L398"/>
      <c r="M398"/>
      <c r="N398"/>
      <c r="O398"/>
    </row>
    <row r="399" spans="12:15" x14ac:dyDescent="0.3">
      <c r="L399"/>
      <c r="M399"/>
      <c r="N399"/>
      <c r="O399"/>
    </row>
    <row r="400" spans="12:15" x14ac:dyDescent="0.3">
      <c r="L400"/>
      <c r="M400"/>
      <c r="N400"/>
      <c r="O400"/>
    </row>
    <row r="401" spans="12:15" x14ac:dyDescent="0.3">
      <c r="L401"/>
      <c r="M401"/>
      <c r="N401"/>
      <c r="O401"/>
    </row>
    <row r="402" spans="12:15" x14ac:dyDescent="0.3">
      <c r="L402"/>
      <c r="M402"/>
      <c r="N402"/>
      <c r="O402"/>
    </row>
    <row r="403" spans="12:15" x14ac:dyDescent="0.3">
      <c r="L403"/>
      <c r="M403"/>
      <c r="N403"/>
      <c r="O403"/>
    </row>
    <row r="404" spans="12:15" x14ac:dyDescent="0.3">
      <c r="L404"/>
      <c r="M404"/>
      <c r="N404"/>
      <c r="O404"/>
    </row>
    <row r="405" spans="12:15" x14ac:dyDescent="0.3">
      <c r="L405"/>
      <c r="M405"/>
      <c r="N405"/>
      <c r="O405"/>
    </row>
    <row r="406" spans="12:15" x14ac:dyDescent="0.3">
      <c r="L406"/>
      <c r="M406"/>
      <c r="N406"/>
      <c r="O406"/>
    </row>
    <row r="407" spans="12:15" x14ac:dyDescent="0.3">
      <c r="L407"/>
      <c r="M407"/>
      <c r="N407"/>
      <c r="O407"/>
    </row>
    <row r="408" spans="12:15" x14ac:dyDescent="0.3">
      <c r="L408"/>
      <c r="M408"/>
      <c r="N408"/>
      <c r="O408"/>
    </row>
    <row r="409" spans="12:15" x14ac:dyDescent="0.3">
      <c r="L409"/>
      <c r="M409"/>
      <c r="N409"/>
      <c r="O409"/>
    </row>
    <row r="410" spans="12:15" x14ac:dyDescent="0.3">
      <c r="L410"/>
      <c r="M410"/>
      <c r="N410"/>
      <c r="O410"/>
    </row>
    <row r="411" spans="12:15" x14ac:dyDescent="0.3">
      <c r="L411"/>
      <c r="M411"/>
      <c r="N411"/>
      <c r="O411"/>
    </row>
    <row r="412" spans="12:15" x14ac:dyDescent="0.3">
      <c r="L412"/>
      <c r="M412"/>
      <c r="N412"/>
      <c r="O412"/>
    </row>
    <row r="413" spans="12:15" x14ac:dyDescent="0.3">
      <c r="L413"/>
      <c r="M413"/>
      <c r="N413"/>
      <c r="O413"/>
    </row>
    <row r="414" spans="12:15" x14ac:dyDescent="0.3">
      <c r="L414"/>
      <c r="M414"/>
      <c r="N414"/>
      <c r="O414"/>
    </row>
    <row r="415" spans="12:15" x14ac:dyDescent="0.3">
      <c r="L415"/>
      <c r="M415"/>
      <c r="N415"/>
      <c r="O415"/>
    </row>
    <row r="416" spans="12:15" x14ac:dyDescent="0.3">
      <c r="L416"/>
      <c r="M416"/>
      <c r="N416"/>
      <c r="O416"/>
    </row>
    <row r="417" spans="12:15" x14ac:dyDescent="0.3">
      <c r="L417"/>
      <c r="M417"/>
      <c r="N417"/>
      <c r="O417"/>
    </row>
    <row r="418" spans="12:15" x14ac:dyDescent="0.3">
      <c r="L418"/>
      <c r="M418"/>
      <c r="N418"/>
      <c r="O418"/>
    </row>
    <row r="419" spans="12:15" x14ac:dyDescent="0.3">
      <c r="L419"/>
      <c r="M419"/>
      <c r="N419"/>
      <c r="O419"/>
    </row>
    <row r="420" spans="12:15" x14ac:dyDescent="0.3">
      <c r="L420"/>
      <c r="M420"/>
      <c r="N420"/>
      <c r="O420"/>
    </row>
    <row r="421" spans="12:15" x14ac:dyDescent="0.3">
      <c r="L421"/>
      <c r="M421"/>
      <c r="N421"/>
      <c r="O421"/>
    </row>
    <row r="422" spans="12:15" x14ac:dyDescent="0.3">
      <c r="L422"/>
      <c r="M422"/>
      <c r="N422"/>
      <c r="O422"/>
    </row>
    <row r="423" spans="12:15" x14ac:dyDescent="0.3">
      <c r="L423"/>
      <c r="M423"/>
      <c r="N423"/>
      <c r="O423"/>
    </row>
    <row r="424" spans="12:15" x14ac:dyDescent="0.3">
      <c r="L424"/>
      <c r="M424"/>
      <c r="N424"/>
      <c r="O424"/>
    </row>
    <row r="425" spans="12:15" x14ac:dyDescent="0.3">
      <c r="L425"/>
      <c r="M425"/>
      <c r="N425"/>
      <c r="O425"/>
    </row>
    <row r="426" spans="12:15" x14ac:dyDescent="0.3">
      <c r="L426"/>
      <c r="M426"/>
      <c r="N426"/>
      <c r="O426"/>
    </row>
    <row r="427" spans="12:15" x14ac:dyDescent="0.3">
      <c r="L427"/>
      <c r="M427"/>
      <c r="N427"/>
      <c r="O427"/>
    </row>
    <row r="428" spans="12:15" x14ac:dyDescent="0.3">
      <c r="L428"/>
      <c r="M428"/>
      <c r="N428"/>
      <c r="O428"/>
    </row>
    <row r="429" spans="12:15" x14ac:dyDescent="0.3">
      <c r="L429"/>
      <c r="M429"/>
      <c r="N429"/>
      <c r="O429"/>
    </row>
    <row r="430" spans="12:15" x14ac:dyDescent="0.3">
      <c r="L430"/>
      <c r="M430"/>
      <c r="N430"/>
      <c r="O430"/>
    </row>
    <row r="431" spans="12:15" x14ac:dyDescent="0.3">
      <c r="L431"/>
      <c r="M431"/>
      <c r="N431"/>
      <c r="O431"/>
    </row>
    <row r="432" spans="12:15" x14ac:dyDescent="0.3">
      <c r="L432"/>
      <c r="M432"/>
      <c r="N432"/>
      <c r="O432"/>
    </row>
    <row r="433" spans="12:15" x14ac:dyDescent="0.3">
      <c r="L433"/>
      <c r="M433"/>
      <c r="N433"/>
      <c r="O433"/>
    </row>
    <row r="434" spans="12:15" x14ac:dyDescent="0.3">
      <c r="L434"/>
      <c r="M434"/>
      <c r="N434"/>
      <c r="O434"/>
    </row>
    <row r="435" spans="12:15" x14ac:dyDescent="0.3">
      <c r="L435"/>
      <c r="M435"/>
      <c r="N435"/>
      <c r="O435"/>
    </row>
    <row r="436" spans="12:15" x14ac:dyDescent="0.3">
      <c r="L436"/>
      <c r="M436"/>
      <c r="N436"/>
      <c r="O436"/>
    </row>
    <row r="437" spans="12:15" x14ac:dyDescent="0.3">
      <c r="L437"/>
      <c r="M437"/>
      <c r="N437"/>
      <c r="O437"/>
    </row>
    <row r="438" spans="12:15" x14ac:dyDescent="0.3">
      <c r="L438"/>
      <c r="M438"/>
      <c r="N438"/>
      <c r="O438"/>
    </row>
    <row r="439" spans="12:15" x14ac:dyDescent="0.3">
      <c r="L439"/>
      <c r="M439"/>
      <c r="N439"/>
      <c r="O439"/>
    </row>
    <row r="440" spans="12:15" x14ac:dyDescent="0.3">
      <c r="L440"/>
      <c r="M440"/>
      <c r="N440"/>
      <c r="O440"/>
    </row>
    <row r="441" spans="12:15" x14ac:dyDescent="0.3">
      <c r="L441"/>
      <c r="M441"/>
      <c r="N441"/>
      <c r="O441"/>
    </row>
    <row r="442" spans="12:15" x14ac:dyDescent="0.3">
      <c r="L442"/>
      <c r="M442"/>
      <c r="N442"/>
      <c r="O442"/>
    </row>
    <row r="443" spans="12:15" x14ac:dyDescent="0.3">
      <c r="L443"/>
      <c r="M443"/>
      <c r="N443"/>
      <c r="O443"/>
    </row>
    <row r="444" spans="12:15" x14ac:dyDescent="0.3">
      <c r="L444"/>
      <c r="M444"/>
      <c r="N444"/>
      <c r="O444"/>
    </row>
    <row r="445" spans="12:15" x14ac:dyDescent="0.3">
      <c r="L445"/>
      <c r="M445"/>
      <c r="N445"/>
      <c r="O445"/>
    </row>
    <row r="446" spans="12:15" x14ac:dyDescent="0.3">
      <c r="L446"/>
      <c r="M446"/>
      <c r="N446"/>
      <c r="O446"/>
    </row>
    <row r="447" spans="12:15" x14ac:dyDescent="0.3">
      <c r="L447"/>
      <c r="M447"/>
      <c r="N447"/>
      <c r="O447"/>
    </row>
    <row r="448" spans="12:15" x14ac:dyDescent="0.3">
      <c r="L448"/>
      <c r="M448"/>
      <c r="N448"/>
      <c r="O448"/>
    </row>
    <row r="449" spans="12:15" x14ac:dyDescent="0.3">
      <c r="L449"/>
      <c r="M449"/>
      <c r="N449"/>
      <c r="O449"/>
    </row>
    <row r="450" spans="12:15" x14ac:dyDescent="0.3">
      <c r="L450"/>
      <c r="M450"/>
      <c r="N450"/>
      <c r="O450"/>
    </row>
    <row r="451" spans="12:15" x14ac:dyDescent="0.3">
      <c r="L451"/>
      <c r="M451"/>
      <c r="N451"/>
      <c r="O451"/>
    </row>
    <row r="452" spans="12:15" x14ac:dyDescent="0.3">
      <c r="L452"/>
      <c r="M452"/>
      <c r="N452"/>
      <c r="O452"/>
    </row>
    <row r="453" spans="12:15" x14ac:dyDescent="0.3">
      <c r="L453"/>
      <c r="M453"/>
      <c r="N453"/>
      <c r="O453"/>
    </row>
    <row r="454" spans="12:15" x14ac:dyDescent="0.3">
      <c r="L454"/>
      <c r="M454"/>
      <c r="N454"/>
      <c r="O454"/>
    </row>
    <row r="455" spans="12:15" x14ac:dyDescent="0.3">
      <c r="L455"/>
      <c r="M455"/>
      <c r="N455"/>
      <c r="O455"/>
    </row>
    <row r="456" spans="12:15" x14ac:dyDescent="0.3">
      <c r="L456"/>
      <c r="M456"/>
      <c r="N456"/>
      <c r="O456"/>
    </row>
    <row r="457" spans="12:15" x14ac:dyDescent="0.3">
      <c r="L457"/>
      <c r="M457"/>
      <c r="N457"/>
      <c r="O457"/>
    </row>
    <row r="458" spans="12:15" x14ac:dyDescent="0.3">
      <c r="L458"/>
      <c r="M458"/>
      <c r="N458"/>
      <c r="O458"/>
    </row>
    <row r="459" spans="12:15" x14ac:dyDescent="0.3">
      <c r="L459"/>
      <c r="M459"/>
      <c r="N459"/>
      <c r="O459"/>
    </row>
    <row r="460" spans="12:15" x14ac:dyDescent="0.3">
      <c r="L460"/>
      <c r="M460"/>
      <c r="N460"/>
      <c r="O460"/>
    </row>
    <row r="461" spans="12:15" x14ac:dyDescent="0.3">
      <c r="L461"/>
      <c r="M461"/>
      <c r="N461"/>
      <c r="O461"/>
    </row>
    <row r="462" spans="12:15" x14ac:dyDescent="0.3">
      <c r="L462"/>
      <c r="M462"/>
      <c r="N462"/>
      <c r="O462"/>
    </row>
    <row r="463" spans="12:15" x14ac:dyDescent="0.3">
      <c r="L463"/>
      <c r="M463"/>
      <c r="N463"/>
      <c r="O463"/>
    </row>
    <row r="464" spans="12:15" x14ac:dyDescent="0.3">
      <c r="L464"/>
      <c r="M464"/>
      <c r="N464"/>
      <c r="O464"/>
    </row>
    <row r="465" spans="12:15" x14ac:dyDescent="0.3">
      <c r="L465"/>
      <c r="M465"/>
      <c r="N465"/>
      <c r="O465"/>
    </row>
    <row r="466" spans="12:15" x14ac:dyDescent="0.3">
      <c r="L466"/>
      <c r="M466"/>
      <c r="N466"/>
      <c r="O466"/>
    </row>
    <row r="467" spans="12:15" x14ac:dyDescent="0.3">
      <c r="L467"/>
      <c r="M467"/>
      <c r="N467"/>
      <c r="O467"/>
    </row>
    <row r="468" spans="12:15" x14ac:dyDescent="0.3">
      <c r="L468"/>
      <c r="M468"/>
      <c r="N468"/>
      <c r="O468"/>
    </row>
    <row r="469" spans="12:15" x14ac:dyDescent="0.3">
      <c r="L469"/>
      <c r="M469"/>
      <c r="N469"/>
      <c r="O469"/>
    </row>
    <row r="470" spans="12:15" x14ac:dyDescent="0.3">
      <c r="L470"/>
      <c r="M470"/>
      <c r="N470"/>
      <c r="O470"/>
    </row>
    <row r="471" spans="12:15" x14ac:dyDescent="0.3">
      <c r="L471"/>
      <c r="M471"/>
      <c r="N471"/>
      <c r="O471"/>
    </row>
    <row r="472" spans="12:15" x14ac:dyDescent="0.3">
      <c r="L472"/>
      <c r="M472"/>
      <c r="N472"/>
      <c r="O472"/>
    </row>
    <row r="473" spans="12:15" x14ac:dyDescent="0.3">
      <c r="L473"/>
      <c r="M473"/>
      <c r="N473"/>
      <c r="O473"/>
    </row>
    <row r="474" spans="12:15" x14ac:dyDescent="0.3">
      <c r="L474"/>
      <c r="M474"/>
      <c r="N474"/>
      <c r="O474"/>
    </row>
    <row r="475" spans="12:15" x14ac:dyDescent="0.3">
      <c r="L475"/>
      <c r="M475"/>
      <c r="N475"/>
      <c r="O475"/>
    </row>
  </sheetData>
  <mergeCells count="5">
    <mergeCell ref="P2:Q2"/>
    <mergeCell ref="R2:S2"/>
    <mergeCell ref="T2:U2"/>
    <mergeCell ref="V2:W2"/>
    <mergeCell ref="A2:F11"/>
  </mergeCells>
  <phoneticPr fontId="7" type="noConversion"/>
  <pageMargins left="0.25" right="0.25" top="0.75" bottom="0.75" header="0.3" footer="0.3"/>
  <pageSetup scale="68" orientation="landscape" horizontalDpi="4294967292" verticalDpi="4294967292"/>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W29"/>
  <sheetViews>
    <sheetView workbookViewId="0">
      <pane ySplit="1" topLeftCell="A2" activePane="bottomLeft" state="frozenSplit"/>
      <selection pane="bottomLeft" sqref="A1:XFD4"/>
    </sheetView>
  </sheetViews>
  <sheetFormatPr defaultColWidth="11.19921875" defaultRowHeight="15.6" x14ac:dyDescent="0.3"/>
  <cols>
    <col min="1" max="1" width="25.796875" customWidth="1"/>
    <col min="11" max="11" width="10.69921875" customWidth="1"/>
    <col min="12" max="13" width="12.69921875" customWidth="1"/>
    <col min="15" max="16" width="12.69921875" customWidth="1"/>
  </cols>
  <sheetData>
    <row r="1" spans="1:23" s="3" customFormat="1" x14ac:dyDescent="0.3">
      <c r="A1" s="5" t="s">
        <v>96</v>
      </c>
      <c r="B1" s="5" t="s">
        <v>0</v>
      </c>
      <c r="C1" s="5" t="s">
        <v>1</v>
      </c>
      <c r="D1" s="5"/>
      <c r="E1" s="5"/>
      <c r="F1" s="5"/>
      <c r="I1" s="5"/>
      <c r="J1" s="5"/>
      <c r="K1" s="5"/>
      <c r="L1" s="5"/>
      <c r="M1" s="5"/>
      <c r="N1" s="5"/>
      <c r="O1" s="5"/>
      <c r="P1" s="5"/>
      <c r="Q1" s="5"/>
      <c r="R1" s="5"/>
      <c r="S1" s="5"/>
      <c r="T1" s="5"/>
      <c r="U1" s="5"/>
      <c r="V1" s="5"/>
      <c r="W1" s="5"/>
    </row>
    <row r="2" spans="1:23" x14ac:dyDescent="0.3">
      <c r="A2" t="s">
        <v>91</v>
      </c>
      <c r="B2" s="4">
        <v>4.8</v>
      </c>
      <c r="C2" s="4">
        <v>3.6</v>
      </c>
      <c r="D2" s="1"/>
      <c r="E2" s="1"/>
      <c r="F2" s="1"/>
      <c r="G2" s="1"/>
      <c r="H2" s="1"/>
      <c r="I2" s="1"/>
      <c r="J2" s="1"/>
      <c r="K2" s="1"/>
      <c r="L2" s="1"/>
    </row>
    <row r="3" spans="1:23" x14ac:dyDescent="0.3">
      <c r="A3" t="s">
        <v>3</v>
      </c>
      <c r="B3" s="4">
        <v>6.4</v>
      </c>
      <c r="C3" s="4">
        <v>4.8</v>
      </c>
      <c r="D3" s="1"/>
      <c r="E3" s="1"/>
      <c r="F3" s="1"/>
      <c r="G3" s="1"/>
      <c r="H3" s="1"/>
      <c r="I3" s="1"/>
      <c r="J3" s="1"/>
      <c r="K3" s="1"/>
      <c r="L3" s="1"/>
    </row>
    <row r="4" spans="1:23" x14ac:dyDescent="0.3">
      <c r="A4" t="s">
        <v>4</v>
      </c>
      <c r="B4" s="4">
        <v>8.8000000000000007</v>
      </c>
      <c r="C4" s="4">
        <v>6.6</v>
      </c>
      <c r="D4" s="1"/>
      <c r="E4" s="1"/>
      <c r="F4" s="1"/>
      <c r="G4" s="1"/>
      <c r="H4" s="1"/>
      <c r="I4" s="1"/>
      <c r="J4" s="1"/>
      <c r="K4" s="1"/>
      <c r="L4" s="1"/>
    </row>
    <row r="5" spans="1:23" x14ac:dyDescent="0.3">
      <c r="A5" t="s">
        <v>5</v>
      </c>
      <c r="B5" s="4">
        <v>12.8</v>
      </c>
      <c r="C5" s="4">
        <v>9.6</v>
      </c>
      <c r="D5" s="1"/>
      <c r="E5" s="1"/>
      <c r="F5" s="1"/>
      <c r="G5" s="1"/>
      <c r="H5" s="1"/>
      <c r="I5" s="1"/>
      <c r="J5" s="1"/>
      <c r="K5" s="1"/>
      <c r="L5" s="1"/>
    </row>
    <row r="6" spans="1:23" x14ac:dyDescent="0.3">
      <c r="A6" t="s">
        <v>101</v>
      </c>
      <c r="B6" s="4">
        <v>17.3</v>
      </c>
      <c r="C6" s="4">
        <v>13</v>
      </c>
      <c r="D6" s="1"/>
      <c r="E6" s="1"/>
      <c r="F6" s="1"/>
      <c r="G6" s="1"/>
      <c r="H6" s="1"/>
      <c r="I6" s="1"/>
      <c r="J6" s="1"/>
      <c r="K6" s="1"/>
      <c r="L6" s="1"/>
    </row>
    <row r="7" spans="1:23" x14ac:dyDescent="0.3">
      <c r="A7" t="s">
        <v>2</v>
      </c>
      <c r="B7" s="4">
        <v>21.12</v>
      </c>
      <c r="C7" s="4">
        <v>11.88</v>
      </c>
      <c r="D7" s="1"/>
      <c r="E7" s="1"/>
      <c r="F7" s="1"/>
      <c r="G7" s="1"/>
      <c r="H7" s="1"/>
      <c r="I7" s="1"/>
      <c r="J7" s="1"/>
      <c r="K7" s="1"/>
      <c r="L7" s="1"/>
    </row>
    <row r="8" spans="1:23" x14ac:dyDescent="0.3">
      <c r="A8" t="s">
        <v>100</v>
      </c>
      <c r="B8" s="4">
        <v>23.5</v>
      </c>
      <c r="C8" s="4">
        <v>15.6</v>
      </c>
      <c r="D8" s="1"/>
      <c r="E8" s="1"/>
      <c r="F8" s="1"/>
      <c r="G8" s="1"/>
      <c r="H8" s="1"/>
      <c r="I8" s="1"/>
      <c r="J8" s="1"/>
      <c r="K8" s="1"/>
      <c r="L8" s="1"/>
    </row>
    <row r="9" spans="1:23" x14ac:dyDescent="0.3">
      <c r="A9" t="s">
        <v>95</v>
      </c>
      <c r="B9" s="4">
        <v>16.2</v>
      </c>
      <c r="C9" s="4">
        <v>9.1</v>
      </c>
      <c r="D9" s="1"/>
      <c r="E9" s="1"/>
      <c r="F9" s="1"/>
      <c r="G9" s="1"/>
      <c r="H9" s="1"/>
      <c r="I9" s="1"/>
      <c r="J9" s="1"/>
      <c r="K9" s="1"/>
      <c r="L9" s="1"/>
    </row>
    <row r="10" spans="1:23" x14ac:dyDescent="0.3">
      <c r="A10" t="s">
        <v>89</v>
      </c>
      <c r="B10" s="4">
        <v>23.5</v>
      </c>
      <c r="C10" s="4">
        <v>13.3</v>
      </c>
      <c r="D10" s="1"/>
      <c r="E10" s="1"/>
      <c r="F10" s="1"/>
      <c r="G10" s="1"/>
      <c r="H10" s="1"/>
      <c r="I10" s="1"/>
      <c r="J10" s="1"/>
      <c r="K10" s="1"/>
      <c r="L10" s="1"/>
    </row>
    <row r="11" spans="1:23" x14ac:dyDescent="0.3">
      <c r="A11" t="s">
        <v>90</v>
      </c>
      <c r="B11" s="4">
        <v>18</v>
      </c>
      <c r="C11" s="4">
        <v>10</v>
      </c>
      <c r="D11" s="1"/>
      <c r="E11" s="1"/>
      <c r="F11" s="1"/>
      <c r="G11" s="1"/>
      <c r="H11" s="1"/>
      <c r="I11" s="1"/>
      <c r="J11" s="1"/>
      <c r="K11" s="1"/>
      <c r="L11" s="1"/>
    </row>
    <row r="12" spans="1:23" x14ac:dyDescent="0.3">
      <c r="A12" t="s">
        <v>108</v>
      </c>
      <c r="B12" s="4">
        <v>32.799999999999997</v>
      </c>
      <c r="C12" s="4">
        <v>18.399999999999999</v>
      </c>
      <c r="D12" s="1"/>
      <c r="E12" s="1"/>
      <c r="F12" s="1"/>
      <c r="G12" s="1"/>
      <c r="H12" s="1"/>
      <c r="I12" s="1"/>
      <c r="J12" s="1"/>
      <c r="K12" s="1"/>
      <c r="L12" s="1"/>
    </row>
    <row r="13" spans="1:23" x14ac:dyDescent="0.3">
      <c r="A13" t="s">
        <v>109</v>
      </c>
      <c r="B13" s="4">
        <v>23.4</v>
      </c>
      <c r="C13" s="4">
        <v>13.2</v>
      </c>
      <c r="D13" s="1"/>
      <c r="E13" s="1"/>
      <c r="F13" s="1"/>
      <c r="G13" s="1"/>
      <c r="H13" s="1"/>
      <c r="I13" s="1"/>
      <c r="J13" s="1"/>
      <c r="K13" s="1"/>
      <c r="L13" s="1"/>
    </row>
    <row r="14" spans="1:23" x14ac:dyDescent="0.3">
      <c r="A14" t="s">
        <v>102</v>
      </c>
      <c r="B14" s="4">
        <v>35.9</v>
      </c>
      <c r="C14" s="4">
        <v>20.100000000000001</v>
      </c>
      <c r="D14" s="1"/>
      <c r="E14" s="1"/>
      <c r="F14" s="1"/>
      <c r="G14" s="1"/>
      <c r="H14" s="1"/>
      <c r="I14" s="1"/>
      <c r="J14" s="1"/>
      <c r="K14" s="1"/>
      <c r="L14" s="1"/>
    </row>
    <row r="15" spans="1:23" x14ac:dyDescent="0.3">
      <c r="A15" t="s">
        <v>103</v>
      </c>
      <c r="B15" s="4">
        <v>23.4</v>
      </c>
      <c r="C15" s="4">
        <v>13.1</v>
      </c>
      <c r="D15" s="1"/>
      <c r="E15" s="1"/>
      <c r="F15" s="1"/>
      <c r="G15" s="1"/>
      <c r="H15" s="1"/>
      <c r="I15" s="1"/>
      <c r="J15" s="1"/>
      <c r="K15" s="1"/>
      <c r="L15" s="1"/>
    </row>
    <row r="16" spans="1:23" x14ac:dyDescent="0.3">
      <c r="A16" t="s">
        <v>105</v>
      </c>
      <c r="B16" s="4">
        <f>0.9*35.9</f>
        <v>32.31</v>
      </c>
      <c r="C16" s="4">
        <f>0.9*20.2</f>
        <v>18.18</v>
      </c>
      <c r="D16" s="1"/>
      <c r="E16" s="1"/>
      <c r="F16" s="1"/>
      <c r="G16" s="1"/>
      <c r="H16" s="1"/>
      <c r="I16" s="1"/>
      <c r="J16" s="1"/>
      <c r="K16" s="1"/>
      <c r="L16" s="1"/>
    </row>
    <row r="17" spans="1:16" x14ac:dyDescent="0.3">
      <c r="A17" t="s">
        <v>104</v>
      </c>
      <c r="B17" s="4">
        <f>0.9*23.4</f>
        <v>21.06</v>
      </c>
      <c r="C17" s="4">
        <f>0.9*13.2</f>
        <v>11.879999999999999</v>
      </c>
      <c r="D17" s="1"/>
      <c r="E17" s="1"/>
      <c r="F17" s="1"/>
      <c r="G17" s="1"/>
      <c r="H17" s="1"/>
      <c r="I17" s="1"/>
      <c r="J17" s="1"/>
      <c r="K17" s="1"/>
      <c r="L17" s="1"/>
    </row>
    <row r="18" spans="1:16" x14ac:dyDescent="0.3">
      <c r="A18" t="s">
        <v>110</v>
      </c>
      <c r="B18" s="4">
        <v>24</v>
      </c>
      <c r="C18" s="4">
        <v>16</v>
      </c>
      <c r="D18" s="1"/>
      <c r="E18" s="1"/>
      <c r="F18" s="1"/>
      <c r="G18" s="1"/>
      <c r="H18" s="1"/>
      <c r="I18" s="1"/>
      <c r="J18" s="1"/>
      <c r="K18" s="1"/>
      <c r="L18" s="1"/>
    </row>
    <row r="19" spans="1:16" x14ac:dyDescent="0.3">
      <c r="A19" t="s">
        <v>111</v>
      </c>
      <c r="B19" s="4">
        <v>36</v>
      </c>
      <c r="C19" s="4">
        <v>24</v>
      </c>
      <c r="D19" s="1"/>
      <c r="E19" s="1"/>
      <c r="F19" s="1"/>
      <c r="G19" s="1"/>
      <c r="H19" s="1"/>
      <c r="I19" s="1"/>
      <c r="J19" s="1"/>
      <c r="K19" s="1"/>
      <c r="L19" s="1"/>
    </row>
    <row r="20" spans="1:16" x14ac:dyDescent="0.3">
      <c r="A20" s="22" t="s">
        <v>93</v>
      </c>
      <c r="B20" s="4">
        <v>19</v>
      </c>
      <c r="C20" s="4">
        <v>13</v>
      </c>
      <c r="D20" s="1"/>
      <c r="E20" s="1"/>
      <c r="F20" s="1"/>
      <c r="G20" s="1"/>
      <c r="H20" s="1"/>
      <c r="I20" s="1"/>
      <c r="J20" s="1"/>
      <c r="K20" s="1"/>
      <c r="L20" s="1"/>
    </row>
    <row r="21" spans="1:16" x14ac:dyDescent="0.3">
      <c r="A21" s="22" t="s">
        <v>94</v>
      </c>
      <c r="B21" s="4">
        <v>17.559999999999999</v>
      </c>
      <c r="C21" s="4">
        <v>13.11</v>
      </c>
      <c r="D21" s="1"/>
      <c r="E21" s="1"/>
      <c r="F21" s="1"/>
      <c r="G21" s="1"/>
      <c r="H21" s="1"/>
      <c r="I21" s="1"/>
      <c r="J21" s="1"/>
      <c r="K21" s="1"/>
      <c r="L21" s="1"/>
    </row>
    <row r="25" spans="1:16" x14ac:dyDescent="0.3">
      <c r="A25" s="3" t="s">
        <v>98</v>
      </c>
    </row>
    <row r="26" spans="1:16" x14ac:dyDescent="0.3">
      <c r="A26" t="s">
        <v>99</v>
      </c>
    </row>
    <row r="27" spans="1:16" x14ac:dyDescent="0.3">
      <c r="A27" t="s">
        <v>97</v>
      </c>
      <c r="P27" s="3"/>
    </row>
    <row r="29" spans="1:16" x14ac:dyDescent="0.3">
      <c r="P29" s="3"/>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116</vt:i4>
      </vt:variant>
    </vt:vector>
  </HeadingPairs>
  <TitlesOfParts>
    <vt:vector size="119" baseType="lpstr">
      <vt:lpstr>video</vt:lpstr>
      <vt:lpstr>photo</vt:lpstr>
      <vt:lpstr>sensors</vt:lpstr>
      <vt:lpstr>photo!adapt</vt:lpstr>
      <vt:lpstr>video!adapt</vt:lpstr>
      <vt:lpstr>photo!cam</vt:lpstr>
      <vt:lpstr>video!cam</vt:lpstr>
      <vt:lpstr>video!crop</vt:lpstr>
      <vt:lpstr>video!crop1x_1_1</vt:lpstr>
      <vt:lpstr>video!crop1x_16_9</vt:lpstr>
      <vt:lpstr>video!crop1x_4_3</vt:lpstr>
      <vt:lpstr>video!crop1x_c</vt:lpstr>
      <vt:lpstr>video!crop1y_1_1</vt:lpstr>
      <vt:lpstr>video!crop1y_16_9</vt:lpstr>
      <vt:lpstr>video!crop1y_4_3</vt:lpstr>
      <vt:lpstr>video!crop1y_c</vt:lpstr>
      <vt:lpstr>video!crop2x_1_1</vt:lpstr>
      <vt:lpstr>video!crop2x_16_9</vt:lpstr>
      <vt:lpstr>video!crop2x_4_3</vt:lpstr>
      <vt:lpstr>video!crop2x_c</vt:lpstr>
      <vt:lpstr>video!crop2y_1_1</vt:lpstr>
      <vt:lpstr>video!crop2y_16_9</vt:lpstr>
      <vt:lpstr>video!crop2y_4_3</vt:lpstr>
      <vt:lpstr>video!crop2y_c</vt:lpstr>
      <vt:lpstr>video!crop3x_1_1</vt:lpstr>
      <vt:lpstr>video!crop3x_16_9</vt:lpstr>
      <vt:lpstr>video!crop3x_4_3</vt:lpstr>
      <vt:lpstr>video!crop3x_c</vt:lpstr>
      <vt:lpstr>video!crop3y_1_1</vt:lpstr>
      <vt:lpstr>video!crop3y_16_9</vt:lpstr>
      <vt:lpstr>video!crop3y_4_3</vt:lpstr>
      <vt:lpstr>video!crop3y_c</vt:lpstr>
      <vt:lpstr>video!crop4x_1_1</vt:lpstr>
      <vt:lpstr>video!crop4x_16_9</vt:lpstr>
      <vt:lpstr>video!crop4x_4_3</vt:lpstr>
      <vt:lpstr>video!crop4x_c</vt:lpstr>
      <vt:lpstr>video!crop4y_1_1</vt:lpstr>
      <vt:lpstr>video!crop4y_16_9</vt:lpstr>
      <vt:lpstr>video!crop4y_4_3</vt:lpstr>
      <vt:lpstr>video!crop4y_c</vt:lpstr>
      <vt:lpstr>photo!fov</vt:lpstr>
      <vt:lpstr>video!fov</vt:lpstr>
      <vt:lpstr>photo!fovD</vt:lpstr>
      <vt:lpstr>video!fovD</vt:lpstr>
      <vt:lpstr>photo!mag</vt:lpstr>
      <vt:lpstr>video!mag</vt:lpstr>
      <vt:lpstr>photo!name1</vt:lpstr>
      <vt:lpstr>video!name1</vt:lpstr>
      <vt:lpstr>photo!name2</vt:lpstr>
      <vt:lpstr>video!name2</vt:lpstr>
      <vt:lpstr>photo!name3</vt:lpstr>
      <vt:lpstr>video!name3</vt:lpstr>
      <vt:lpstr>photo!name4</vt:lpstr>
      <vt:lpstr>video!name4</vt:lpstr>
      <vt:lpstr>photo!obj</vt:lpstr>
      <vt:lpstr>video!obj</vt:lpstr>
      <vt:lpstr>photo!other</vt:lpstr>
      <vt:lpstr>video!other</vt:lpstr>
      <vt:lpstr>photo!Print_Area</vt:lpstr>
      <vt:lpstr>video!Print_Area</vt:lpstr>
      <vt:lpstr>photo!range1x</vt:lpstr>
      <vt:lpstr>video!range1x</vt:lpstr>
      <vt:lpstr>photo!range1y</vt:lpstr>
      <vt:lpstr>video!range1y</vt:lpstr>
      <vt:lpstr>photo!range2x</vt:lpstr>
      <vt:lpstr>video!range2x</vt:lpstr>
      <vt:lpstr>photo!range2y</vt:lpstr>
      <vt:lpstr>video!range2y</vt:lpstr>
      <vt:lpstr>photo!range3x</vt:lpstr>
      <vt:lpstr>video!range3x</vt:lpstr>
      <vt:lpstr>photo!range3y</vt:lpstr>
      <vt:lpstr>video!range3y</vt:lpstr>
      <vt:lpstr>photo!range4x</vt:lpstr>
      <vt:lpstr>video!range4x</vt:lpstr>
      <vt:lpstr>photo!range4y</vt:lpstr>
      <vt:lpstr>video!range4y</vt:lpstr>
      <vt:lpstr>photo!sensor1x</vt:lpstr>
      <vt:lpstr>video!sensor1x</vt:lpstr>
      <vt:lpstr>photo!sensor1y</vt:lpstr>
      <vt:lpstr>video!sensor1y</vt:lpstr>
      <vt:lpstr>photo!sensor2x</vt:lpstr>
      <vt:lpstr>video!sensor2x</vt:lpstr>
      <vt:lpstr>photo!sensor2y</vt:lpstr>
      <vt:lpstr>video!sensor2y</vt:lpstr>
      <vt:lpstr>photo!sensor3x</vt:lpstr>
      <vt:lpstr>video!sensor3x</vt:lpstr>
      <vt:lpstr>photo!sensor3y</vt:lpstr>
      <vt:lpstr>video!sensor3y</vt:lpstr>
      <vt:lpstr>photo!sensor4x</vt:lpstr>
      <vt:lpstr>video!sensor4x</vt:lpstr>
      <vt:lpstr>photo!sensor4y</vt:lpstr>
      <vt:lpstr>video!sensor4y</vt:lpstr>
      <vt:lpstr>photo!theta</vt:lpstr>
      <vt:lpstr>video!theta</vt:lpstr>
      <vt:lpstr>photo!tube</vt:lpstr>
      <vt:lpstr>video!tube</vt:lpstr>
      <vt:lpstr>photo!tubefov</vt:lpstr>
      <vt:lpstr>video!tubefov</vt:lpstr>
      <vt:lpstr>photo!vig</vt:lpstr>
      <vt:lpstr>video!vig</vt:lpstr>
      <vt:lpstr>photo!x_fov_circle</vt:lpstr>
      <vt:lpstr>video!x_fov_circle</vt:lpstr>
      <vt:lpstr>x_user</vt:lpstr>
      <vt:lpstr>x_user1</vt:lpstr>
      <vt:lpstr>x_user2</vt:lpstr>
      <vt:lpstr>x_user3</vt:lpstr>
      <vt:lpstr>x_user4</vt:lpstr>
      <vt:lpstr>photo!x_vig_circle</vt:lpstr>
      <vt:lpstr>video!x_vig_circle</vt:lpstr>
      <vt:lpstr>photo!y_fov_circle</vt:lpstr>
      <vt:lpstr>video!y_fov_circle</vt:lpstr>
      <vt:lpstr>y_user1</vt:lpstr>
      <vt:lpstr>y_user2</vt:lpstr>
      <vt:lpstr>y_user3</vt:lpstr>
      <vt:lpstr>y_user4</vt:lpstr>
      <vt:lpstr>photo!y_vig_circle</vt:lpstr>
      <vt:lpstr>video!y_vig_circle</vt:lpstr>
      <vt:lpstr>photo!zoom</vt:lpstr>
      <vt:lpstr>video!zoom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Wyttenbach</dc:creator>
  <cp:lastModifiedBy>Rachael Murdock</cp:lastModifiedBy>
  <cp:lastPrinted>2019-10-25T18:51:24Z</cp:lastPrinted>
  <dcterms:created xsi:type="dcterms:W3CDTF">2019-08-29T17:11:00Z</dcterms:created>
  <dcterms:modified xsi:type="dcterms:W3CDTF">2022-02-20T20:57:14Z</dcterms:modified>
</cp:coreProperties>
</file>